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F:\05.재무회계팀(구매)\70.물품\2026\2월\PUR11202602200002_다산관 냉난방기(흡수식냉온수기) 교체\"/>
    </mc:Choice>
  </mc:AlternateContent>
  <xr:revisionPtr revIDLastSave="0" documentId="13_ncr:1_{403685F9-E582-427F-A179-1AAC99C47F1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원가계산서" sheetId="5" r:id="rId1"/>
    <sheet name="공종별집계표" sheetId="4" r:id="rId2"/>
    <sheet name="공종별내역서" sheetId="3" r:id="rId3"/>
    <sheet name=" 공사설정 " sheetId="2" state="hidden" r:id="rId4"/>
  </sheets>
  <definedNames>
    <definedName name="_xlnm.Print_Area" localSheetId="2">공종별내역서!$A$1:$M$243</definedName>
    <definedName name="_xlnm.Print_Area" localSheetId="1">공종별집계표!$A$1:$M$27</definedName>
    <definedName name="_xlnm.Print_Titles" localSheetId="2">공종별내역서!$1:$3</definedName>
    <definedName name="_xlnm.Print_Titles" localSheetId="1">공종별집계표!$1:$4</definedName>
    <definedName name="_xlnm.Print_Titles" localSheetId="0">원가계산서!$1:$3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223" i="3" l="1"/>
  <c r="L223" i="3" s="1"/>
  <c r="H223" i="3"/>
  <c r="J223" i="3"/>
  <c r="K223" i="3"/>
  <c r="F222" i="3"/>
  <c r="H222" i="3"/>
  <c r="J222" i="3"/>
  <c r="K222" i="3"/>
  <c r="F221" i="3"/>
  <c r="F243" i="3" s="1"/>
  <c r="E13" i="4" s="1"/>
  <c r="F13" i="4" s="1"/>
  <c r="H221" i="3"/>
  <c r="H243" i="3" s="1"/>
  <c r="G13" i="4" s="1"/>
  <c r="H13" i="4" s="1"/>
  <c r="J221" i="3"/>
  <c r="K221" i="3"/>
  <c r="H219" i="3"/>
  <c r="G12" i="4" s="1"/>
  <c r="H12" i="4" s="1"/>
  <c r="F219" i="3"/>
  <c r="E12" i="4" s="1"/>
  <c r="F12" i="4" s="1"/>
  <c r="F197" i="3"/>
  <c r="H197" i="3"/>
  <c r="J197" i="3"/>
  <c r="L197" i="3" s="1"/>
  <c r="L219" i="3" s="1"/>
  <c r="K197" i="3"/>
  <c r="F173" i="3"/>
  <c r="F195" i="3" s="1"/>
  <c r="E11" i="4" s="1"/>
  <c r="F11" i="4" s="1"/>
  <c r="H173" i="3"/>
  <c r="J173" i="3"/>
  <c r="J195" i="3" s="1"/>
  <c r="I11" i="4" s="1"/>
  <c r="K173" i="3"/>
  <c r="H171" i="3"/>
  <c r="G10" i="4" s="1"/>
  <c r="H10" i="4" s="1"/>
  <c r="F151" i="3"/>
  <c r="H151" i="3"/>
  <c r="J151" i="3"/>
  <c r="K151" i="3"/>
  <c r="F150" i="3"/>
  <c r="H150" i="3"/>
  <c r="J150" i="3"/>
  <c r="K150" i="3"/>
  <c r="F149" i="3"/>
  <c r="F171" i="3" s="1"/>
  <c r="E10" i="4" s="1"/>
  <c r="H149" i="3"/>
  <c r="J149" i="3"/>
  <c r="J171" i="3" s="1"/>
  <c r="I10" i="4" s="1"/>
  <c r="J10" i="4" s="1"/>
  <c r="K149" i="3"/>
  <c r="J147" i="3"/>
  <c r="I9" i="4" s="1"/>
  <c r="J9" i="4" s="1"/>
  <c r="F129" i="3"/>
  <c r="H129" i="3"/>
  <c r="J129" i="3"/>
  <c r="K129" i="3"/>
  <c r="F128" i="3"/>
  <c r="H128" i="3"/>
  <c r="J128" i="3"/>
  <c r="K128" i="3"/>
  <c r="F127" i="3"/>
  <c r="H127" i="3"/>
  <c r="J127" i="3"/>
  <c r="K127" i="3"/>
  <c r="F126" i="3"/>
  <c r="H126" i="3"/>
  <c r="J126" i="3"/>
  <c r="K126" i="3"/>
  <c r="F125" i="3"/>
  <c r="H125" i="3"/>
  <c r="J125" i="3"/>
  <c r="K125" i="3"/>
  <c r="F124" i="3"/>
  <c r="H124" i="3"/>
  <c r="J124" i="3"/>
  <c r="K124" i="3"/>
  <c r="F123" i="3"/>
  <c r="H123" i="3"/>
  <c r="J123" i="3"/>
  <c r="K123" i="3"/>
  <c r="F122" i="3"/>
  <c r="H122" i="3"/>
  <c r="J122" i="3"/>
  <c r="K122" i="3"/>
  <c r="F121" i="3"/>
  <c r="H121" i="3"/>
  <c r="J121" i="3"/>
  <c r="K121" i="3"/>
  <c r="F120" i="3"/>
  <c r="H120" i="3"/>
  <c r="J120" i="3"/>
  <c r="K120" i="3"/>
  <c r="F119" i="3"/>
  <c r="H119" i="3"/>
  <c r="J119" i="3"/>
  <c r="K119" i="3"/>
  <c r="F118" i="3"/>
  <c r="H118" i="3"/>
  <c r="J118" i="3"/>
  <c r="K118" i="3"/>
  <c r="F117" i="3"/>
  <c r="H117" i="3"/>
  <c r="J117" i="3"/>
  <c r="K117" i="3"/>
  <c r="F116" i="3"/>
  <c r="H116" i="3"/>
  <c r="J116" i="3"/>
  <c r="K116" i="3"/>
  <c r="F115" i="3"/>
  <c r="H115" i="3"/>
  <c r="J115" i="3"/>
  <c r="K115" i="3"/>
  <c r="F114" i="3"/>
  <c r="H114" i="3"/>
  <c r="J114" i="3"/>
  <c r="K114" i="3"/>
  <c r="F113" i="3"/>
  <c r="H113" i="3"/>
  <c r="J113" i="3"/>
  <c r="K113" i="3"/>
  <c r="F112" i="3"/>
  <c r="H112" i="3"/>
  <c r="J112" i="3"/>
  <c r="K112" i="3"/>
  <c r="F111" i="3"/>
  <c r="H111" i="3"/>
  <c r="J111" i="3"/>
  <c r="K111" i="3"/>
  <c r="F110" i="3"/>
  <c r="H110" i="3"/>
  <c r="J110" i="3"/>
  <c r="K110" i="3"/>
  <c r="F109" i="3"/>
  <c r="H109" i="3"/>
  <c r="J109" i="3"/>
  <c r="K109" i="3"/>
  <c r="F108" i="3"/>
  <c r="H108" i="3"/>
  <c r="J108" i="3"/>
  <c r="K108" i="3"/>
  <c r="F107" i="3"/>
  <c r="H107" i="3"/>
  <c r="J107" i="3"/>
  <c r="K107" i="3"/>
  <c r="F106" i="3"/>
  <c r="H106" i="3"/>
  <c r="J106" i="3"/>
  <c r="K106" i="3"/>
  <c r="F105" i="3"/>
  <c r="H105" i="3"/>
  <c r="J105" i="3"/>
  <c r="K105" i="3"/>
  <c r="F104" i="3"/>
  <c r="H104" i="3"/>
  <c r="J104" i="3"/>
  <c r="K104" i="3"/>
  <c r="F103" i="3"/>
  <c r="H103" i="3"/>
  <c r="J103" i="3"/>
  <c r="K103" i="3"/>
  <c r="F102" i="3"/>
  <c r="H102" i="3"/>
  <c r="J102" i="3"/>
  <c r="K102" i="3"/>
  <c r="F101" i="3"/>
  <c r="H101" i="3"/>
  <c r="H147" i="3" s="1"/>
  <c r="G9" i="4" s="1"/>
  <c r="H9" i="4" s="1"/>
  <c r="J101" i="3"/>
  <c r="K101" i="3"/>
  <c r="H90" i="3"/>
  <c r="J90" i="3"/>
  <c r="F89" i="3"/>
  <c r="H89" i="3"/>
  <c r="J89" i="3"/>
  <c r="K89" i="3"/>
  <c r="F88" i="3"/>
  <c r="H88" i="3"/>
  <c r="L88" i="3" s="1"/>
  <c r="J88" i="3"/>
  <c r="K88" i="3"/>
  <c r="F87" i="3"/>
  <c r="H87" i="3"/>
  <c r="J87" i="3"/>
  <c r="K87" i="3"/>
  <c r="F86" i="3"/>
  <c r="H86" i="3"/>
  <c r="J86" i="3"/>
  <c r="K86" i="3"/>
  <c r="F85" i="3"/>
  <c r="H85" i="3"/>
  <c r="J85" i="3"/>
  <c r="K85" i="3"/>
  <c r="F84" i="3"/>
  <c r="H84" i="3"/>
  <c r="J84" i="3"/>
  <c r="K84" i="3"/>
  <c r="F83" i="3"/>
  <c r="H83" i="3"/>
  <c r="J83" i="3"/>
  <c r="K83" i="3"/>
  <c r="F82" i="3"/>
  <c r="H82" i="3"/>
  <c r="J82" i="3"/>
  <c r="K82" i="3"/>
  <c r="F81" i="3"/>
  <c r="L81" i="3" s="1"/>
  <c r="H81" i="3"/>
  <c r="J81" i="3"/>
  <c r="K81" i="3"/>
  <c r="F80" i="3"/>
  <c r="H80" i="3"/>
  <c r="J80" i="3"/>
  <c r="K80" i="3"/>
  <c r="F79" i="3"/>
  <c r="H79" i="3"/>
  <c r="J79" i="3"/>
  <c r="K79" i="3"/>
  <c r="F78" i="3"/>
  <c r="H78" i="3"/>
  <c r="J78" i="3"/>
  <c r="L78" i="3" s="1"/>
  <c r="K78" i="3"/>
  <c r="F77" i="3"/>
  <c r="H77" i="3"/>
  <c r="J77" i="3"/>
  <c r="K77" i="3"/>
  <c r="F76" i="3"/>
  <c r="L76" i="3" s="1"/>
  <c r="H76" i="3"/>
  <c r="J76" i="3"/>
  <c r="K76" i="3"/>
  <c r="F75" i="3"/>
  <c r="H75" i="3"/>
  <c r="L75" i="3" s="1"/>
  <c r="J75" i="3"/>
  <c r="K75" i="3"/>
  <c r="F74" i="3"/>
  <c r="H74" i="3"/>
  <c r="J74" i="3"/>
  <c r="K74" i="3"/>
  <c r="H73" i="3"/>
  <c r="J73" i="3"/>
  <c r="F72" i="3"/>
  <c r="E73" i="3" s="1"/>
  <c r="F73" i="3" s="1"/>
  <c r="L73" i="3" s="1"/>
  <c r="H72" i="3"/>
  <c r="J72" i="3"/>
  <c r="K72" i="3"/>
  <c r="F71" i="3"/>
  <c r="H71" i="3"/>
  <c r="J71" i="3"/>
  <c r="K71" i="3"/>
  <c r="F70" i="3"/>
  <c r="H70" i="3"/>
  <c r="J70" i="3"/>
  <c r="K70" i="3"/>
  <c r="F69" i="3"/>
  <c r="H69" i="3"/>
  <c r="J69" i="3"/>
  <c r="K69" i="3"/>
  <c r="F68" i="3"/>
  <c r="H68" i="3"/>
  <c r="J68" i="3"/>
  <c r="K68" i="3"/>
  <c r="F67" i="3"/>
  <c r="H67" i="3"/>
  <c r="J67" i="3"/>
  <c r="K67" i="3"/>
  <c r="F66" i="3"/>
  <c r="H66" i="3"/>
  <c r="J66" i="3"/>
  <c r="K66" i="3"/>
  <c r="F65" i="3"/>
  <c r="H65" i="3"/>
  <c r="J65" i="3"/>
  <c r="K65" i="3"/>
  <c r="F64" i="3"/>
  <c r="H64" i="3"/>
  <c r="J64" i="3"/>
  <c r="K64" i="3"/>
  <c r="F63" i="3"/>
  <c r="L63" i="3" s="1"/>
  <c r="H63" i="3"/>
  <c r="J63" i="3"/>
  <c r="K63" i="3"/>
  <c r="F62" i="3"/>
  <c r="H62" i="3"/>
  <c r="J62" i="3"/>
  <c r="L62" i="3" s="1"/>
  <c r="K62" i="3"/>
  <c r="F61" i="3"/>
  <c r="H61" i="3"/>
  <c r="J61" i="3"/>
  <c r="K61" i="3"/>
  <c r="F60" i="3"/>
  <c r="H60" i="3"/>
  <c r="J60" i="3"/>
  <c r="K60" i="3"/>
  <c r="F59" i="3"/>
  <c r="H59" i="3"/>
  <c r="J59" i="3"/>
  <c r="K59" i="3"/>
  <c r="F58" i="3"/>
  <c r="H58" i="3"/>
  <c r="J58" i="3"/>
  <c r="K58" i="3"/>
  <c r="F57" i="3"/>
  <c r="H57" i="3"/>
  <c r="J57" i="3"/>
  <c r="K57" i="3"/>
  <c r="F56" i="3"/>
  <c r="H56" i="3"/>
  <c r="J56" i="3"/>
  <c r="K56" i="3"/>
  <c r="F55" i="3"/>
  <c r="H55" i="3"/>
  <c r="J55" i="3"/>
  <c r="K55" i="3"/>
  <c r="F54" i="3"/>
  <c r="H54" i="3"/>
  <c r="H99" i="3" s="1"/>
  <c r="G8" i="4" s="1"/>
  <c r="H8" i="4" s="1"/>
  <c r="J54" i="3"/>
  <c r="K54" i="3"/>
  <c r="F53" i="3"/>
  <c r="H53" i="3"/>
  <c r="J53" i="3"/>
  <c r="J99" i="3" s="1"/>
  <c r="I8" i="4" s="1"/>
  <c r="J8" i="4" s="1"/>
  <c r="K53" i="3"/>
  <c r="F41" i="3"/>
  <c r="H41" i="3"/>
  <c r="J41" i="3"/>
  <c r="L41" i="3" s="1"/>
  <c r="K41" i="3"/>
  <c r="F40" i="3"/>
  <c r="H40" i="3"/>
  <c r="J40" i="3"/>
  <c r="K40" i="3"/>
  <c r="F39" i="3"/>
  <c r="H39" i="3"/>
  <c r="J39" i="3"/>
  <c r="K39" i="3"/>
  <c r="F38" i="3"/>
  <c r="H38" i="3"/>
  <c r="J38" i="3"/>
  <c r="K38" i="3"/>
  <c r="F37" i="3"/>
  <c r="H37" i="3"/>
  <c r="J37" i="3"/>
  <c r="K37" i="3"/>
  <c r="F36" i="3"/>
  <c r="H36" i="3"/>
  <c r="J36" i="3"/>
  <c r="K36" i="3"/>
  <c r="F35" i="3"/>
  <c r="H35" i="3"/>
  <c r="J35" i="3"/>
  <c r="K35" i="3"/>
  <c r="F34" i="3"/>
  <c r="H34" i="3"/>
  <c r="J34" i="3"/>
  <c r="K34" i="3"/>
  <c r="F33" i="3"/>
  <c r="H33" i="3"/>
  <c r="J33" i="3"/>
  <c r="K33" i="3"/>
  <c r="F32" i="3"/>
  <c r="H32" i="3"/>
  <c r="J32" i="3"/>
  <c r="K32" i="3"/>
  <c r="F31" i="3"/>
  <c r="H31" i="3"/>
  <c r="H51" i="3" s="1"/>
  <c r="G7" i="4" s="1"/>
  <c r="H7" i="4" s="1"/>
  <c r="J31" i="3"/>
  <c r="K31" i="3"/>
  <c r="F30" i="3"/>
  <c r="L30" i="3" s="1"/>
  <c r="H30" i="3"/>
  <c r="J30" i="3"/>
  <c r="K30" i="3"/>
  <c r="F29" i="3"/>
  <c r="H29" i="3"/>
  <c r="J29" i="3"/>
  <c r="L29" i="3" s="1"/>
  <c r="K29" i="3"/>
  <c r="F26" i="3"/>
  <c r="H26" i="3"/>
  <c r="J26" i="3"/>
  <c r="K26" i="3"/>
  <c r="F25" i="3"/>
  <c r="H25" i="3"/>
  <c r="J25" i="3"/>
  <c r="K25" i="3"/>
  <c r="F24" i="3"/>
  <c r="H24" i="3"/>
  <c r="J24" i="3"/>
  <c r="K24" i="3"/>
  <c r="F23" i="3"/>
  <c r="H23" i="3"/>
  <c r="J23" i="3"/>
  <c r="K23" i="3"/>
  <c r="F22" i="3"/>
  <c r="H22" i="3"/>
  <c r="J22" i="3"/>
  <c r="K22" i="3"/>
  <c r="F21" i="3"/>
  <c r="H21" i="3"/>
  <c r="J21" i="3"/>
  <c r="K21" i="3"/>
  <c r="F20" i="3"/>
  <c r="H20" i="3"/>
  <c r="J20" i="3"/>
  <c r="K20" i="3"/>
  <c r="F19" i="3"/>
  <c r="H19" i="3"/>
  <c r="J19" i="3"/>
  <c r="K19" i="3"/>
  <c r="F18" i="3"/>
  <c r="H18" i="3"/>
  <c r="J18" i="3"/>
  <c r="K18" i="3"/>
  <c r="F17" i="3"/>
  <c r="H17" i="3"/>
  <c r="J17" i="3"/>
  <c r="K17" i="3"/>
  <c r="F16" i="3"/>
  <c r="H16" i="3"/>
  <c r="J16" i="3"/>
  <c r="K16" i="3"/>
  <c r="F15" i="3"/>
  <c r="H15" i="3"/>
  <c r="J15" i="3"/>
  <c r="K15" i="3"/>
  <c r="F14" i="3"/>
  <c r="H14" i="3"/>
  <c r="J14" i="3"/>
  <c r="K14" i="3"/>
  <c r="F13" i="3"/>
  <c r="H13" i="3"/>
  <c r="J13" i="3"/>
  <c r="K13" i="3"/>
  <c r="F12" i="3"/>
  <c r="H12" i="3"/>
  <c r="J12" i="3"/>
  <c r="K12" i="3"/>
  <c r="F11" i="3"/>
  <c r="H11" i="3"/>
  <c r="J11" i="3"/>
  <c r="K11" i="3"/>
  <c r="F10" i="3"/>
  <c r="H10" i="3"/>
  <c r="J10" i="3"/>
  <c r="K10" i="3"/>
  <c r="F9" i="3"/>
  <c r="H9" i="3"/>
  <c r="J9" i="3"/>
  <c r="K9" i="3"/>
  <c r="F8" i="3"/>
  <c r="H8" i="3"/>
  <c r="J8" i="3"/>
  <c r="K8" i="3"/>
  <c r="F7" i="3"/>
  <c r="H7" i="3"/>
  <c r="J7" i="3"/>
  <c r="J27" i="3" s="1"/>
  <c r="I6" i="4" s="1"/>
  <c r="J6" i="4" s="1"/>
  <c r="K7" i="3"/>
  <c r="F6" i="3"/>
  <c r="H6" i="3"/>
  <c r="J6" i="3"/>
  <c r="K6" i="3"/>
  <c r="F5" i="3"/>
  <c r="F27" i="3" s="1"/>
  <c r="E6" i="4" s="1"/>
  <c r="H5" i="3"/>
  <c r="H27" i="3" s="1"/>
  <c r="G6" i="4" s="1"/>
  <c r="H6" i="4" s="1"/>
  <c r="J5" i="3"/>
  <c r="K5" i="3"/>
  <c r="F51" i="3" l="1"/>
  <c r="E7" i="4" s="1"/>
  <c r="F7" i="4" s="1"/>
  <c r="J51" i="3"/>
  <c r="I7" i="4" s="1"/>
  <c r="J7" i="4" s="1"/>
  <c r="L7" i="4" s="1"/>
  <c r="F147" i="3"/>
  <c r="E9" i="4" s="1"/>
  <c r="F9" i="4" s="1"/>
  <c r="L77" i="3"/>
  <c r="L80" i="3"/>
  <c r="L173" i="3"/>
  <c r="L195" i="3" s="1"/>
  <c r="J219" i="3"/>
  <c r="I12" i="4" s="1"/>
  <c r="K12" i="4" s="1"/>
  <c r="L89" i="3"/>
  <c r="H195" i="3"/>
  <c r="G11" i="4" s="1"/>
  <c r="H11" i="4" s="1"/>
  <c r="L221" i="3"/>
  <c r="J243" i="3"/>
  <c r="I13" i="4" s="1"/>
  <c r="K13" i="4" s="1"/>
  <c r="L222" i="3"/>
  <c r="J12" i="4"/>
  <c r="L12" i="4" s="1"/>
  <c r="T12" i="4" s="1"/>
  <c r="E31" i="5" s="1"/>
  <c r="J11" i="4"/>
  <c r="K10" i="4"/>
  <c r="F10" i="4"/>
  <c r="L10" i="4" s="1"/>
  <c r="T10" i="4" s="1"/>
  <c r="E26" i="5" s="1"/>
  <c r="L149" i="3"/>
  <c r="L150" i="3"/>
  <c r="L151" i="3"/>
  <c r="L122" i="3"/>
  <c r="L123" i="3"/>
  <c r="L124" i="3"/>
  <c r="L125" i="3"/>
  <c r="L126" i="3"/>
  <c r="L127" i="3"/>
  <c r="L128" i="3"/>
  <c r="L129" i="3"/>
  <c r="L121" i="3"/>
  <c r="L103" i="3"/>
  <c r="L104" i="3"/>
  <c r="L105" i="3"/>
  <c r="L110" i="3"/>
  <c r="L111" i="3"/>
  <c r="L112" i="3"/>
  <c r="L113" i="3"/>
  <c r="L115" i="3"/>
  <c r="L116" i="3"/>
  <c r="L117" i="3"/>
  <c r="L118" i="3"/>
  <c r="L120" i="3"/>
  <c r="L101" i="3"/>
  <c r="L102" i="3"/>
  <c r="L106" i="3"/>
  <c r="L107" i="3"/>
  <c r="L108" i="3"/>
  <c r="L109" i="3"/>
  <c r="L114" i="3"/>
  <c r="L119" i="3"/>
  <c r="L74" i="3"/>
  <c r="E90" i="3"/>
  <c r="F90" i="3" s="1"/>
  <c r="L90" i="3" s="1"/>
  <c r="F99" i="3"/>
  <c r="E8" i="4" s="1"/>
  <c r="K8" i="4" s="1"/>
  <c r="L86" i="3"/>
  <c r="L87" i="3"/>
  <c r="L85" i="3"/>
  <c r="L82" i="3"/>
  <c r="L83" i="3"/>
  <c r="L84" i="3"/>
  <c r="L79" i="3"/>
  <c r="L64" i="3"/>
  <c r="L67" i="3"/>
  <c r="L68" i="3"/>
  <c r="L69" i="3"/>
  <c r="L71" i="3"/>
  <c r="L72" i="3"/>
  <c r="L53" i="3"/>
  <c r="L54" i="3"/>
  <c r="L55" i="3"/>
  <c r="L56" i="3"/>
  <c r="L57" i="3"/>
  <c r="L58" i="3"/>
  <c r="L59" i="3"/>
  <c r="L60" i="3"/>
  <c r="L61" i="3"/>
  <c r="L65" i="3"/>
  <c r="L66" i="3"/>
  <c r="L70" i="3"/>
  <c r="L31" i="3"/>
  <c r="L51" i="3" s="1"/>
  <c r="L34" i="3"/>
  <c r="L40" i="3"/>
  <c r="L32" i="3"/>
  <c r="L33" i="3"/>
  <c r="L35" i="3"/>
  <c r="L36" i="3"/>
  <c r="L37" i="3"/>
  <c r="L38" i="3"/>
  <c r="L39" i="3"/>
  <c r="F6" i="4"/>
  <c r="K6" i="4"/>
  <c r="L5" i="3"/>
  <c r="L6" i="3"/>
  <c r="L11" i="3"/>
  <c r="L12" i="3"/>
  <c r="L15" i="3"/>
  <c r="L16" i="3"/>
  <c r="L19" i="3"/>
  <c r="L21" i="3"/>
  <c r="L22" i="3"/>
  <c r="L24" i="3"/>
  <c r="L25" i="3"/>
  <c r="L26" i="3"/>
  <c r="L7" i="3"/>
  <c r="L8" i="3"/>
  <c r="L9" i="3"/>
  <c r="L10" i="3"/>
  <c r="L13" i="3"/>
  <c r="L14" i="3"/>
  <c r="L17" i="3"/>
  <c r="L18" i="3"/>
  <c r="L20" i="3"/>
  <c r="L23" i="3"/>
  <c r="K9" i="4"/>
  <c r="I5" i="4"/>
  <c r="J5" i="4" s="1"/>
  <c r="G5" i="4"/>
  <c r="H5" i="4" s="1"/>
  <c r="L11" i="4"/>
  <c r="T11" i="4" s="1"/>
  <c r="E30" i="5" s="1"/>
  <c r="L9" i="4"/>
  <c r="K73" i="3"/>
  <c r="L6" i="4"/>
  <c r="L171" i="3" l="1"/>
  <c r="L147" i="3"/>
  <c r="K7" i="4"/>
  <c r="K11" i="4"/>
  <c r="L27" i="3"/>
  <c r="J13" i="4"/>
  <c r="L13" i="4" s="1"/>
  <c r="T13" i="4" s="1"/>
  <c r="E27" i="5" s="1"/>
  <c r="L243" i="3"/>
  <c r="F8" i="4"/>
  <c r="K90" i="3"/>
  <c r="L99" i="3"/>
  <c r="H27" i="4"/>
  <c r="E8" i="5"/>
  <c r="E11" i="5"/>
  <c r="J27" i="4"/>
  <c r="L8" i="4" l="1"/>
  <c r="E5" i="4"/>
  <c r="E14" i="5"/>
  <c r="E16" i="5" s="1"/>
  <c r="E15" i="5"/>
  <c r="E17" i="5"/>
  <c r="E9" i="5"/>
  <c r="E10" i="5" s="1"/>
  <c r="K5" i="4" l="1"/>
  <c r="F5" i="4"/>
  <c r="E13" i="5"/>
  <c r="E12" i="5"/>
  <c r="L5" i="4" l="1"/>
  <c r="L27" i="4" s="1"/>
  <c r="F27" i="4"/>
  <c r="E4" i="5"/>
  <c r="E7" i="5" s="1"/>
  <c r="E19" i="5" l="1"/>
  <c r="E21" i="5"/>
  <c r="E18" i="5"/>
  <c r="E20" i="5"/>
  <c r="E22" i="5" l="1"/>
  <c r="E23" i="5" l="1"/>
  <c r="E24" i="5" s="1"/>
  <c r="E25" i="5"/>
  <c r="E28" i="5" l="1"/>
  <c r="E29" i="5" s="1"/>
  <c r="E32" i="5" s="1"/>
  <c r="E33" i="5" s="1"/>
</calcChain>
</file>

<file path=xl/sharedStrings.xml><?xml version="1.0" encoding="utf-8"?>
<sst xmlns="http://schemas.openxmlformats.org/spreadsheetml/2006/main" count="2047" uniqueCount="591">
  <si>
    <t>공 종 별 집 계 표</t>
  </si>
  <si>
    <t>[ 한국한의학연구원 다산관 냉난방 개선공사 ]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</si>
  <si>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</si>
  <si>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</si>
  <si>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</si>
  <si>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</si>
  <si>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</si>
  <si>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</si>
  <si>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</si>
  <si>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</si>
  <si>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</si>
  <si>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</si>
  <si>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</si>
  <si>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</si>
  <si>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</si>
  <si>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상위공종</t>
  </si>
  <si>
    <t>공종구분</t>
  </si>
  <si>
    <t>공종레벨</t>
  </si>
  <si>
    <t>공종소계</t>
  </si>
  <si>
    <t>원가계산서 연결금액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</si>
  <si>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</si>
  <si>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</si>
  <si>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</si>
  <si>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</si>
  <si>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</si>
  <si>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</si>
  <si>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</si>
  <si>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</si>
  <si>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</si>
  <si>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</si>
  <si>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</si>
  <si>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</si>
  <si>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</si>
  <si>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</si>
  <si>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</si>
  <si>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</si>
  <si>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</si>
  <si>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</si>
  <si>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</si>
  <si>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</si>
  <si>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</si>
  <si>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</si>
  <si>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</si>
  <si>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</si>
  <si>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</si>
  <si>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</si>
  <si>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</si>
  <si>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</si>
  <si>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</si>
  <si>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</si>
  <si>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</si>
  <si>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>01  한국한의학연구원 다산관 냉난방 개선공사</t>
  </si>
  <si>
    <t/>
  </si>
  <si>
    <t>01</t>
  </si>
  <si>
    <t>0101  냉난방기설치공사</t>
  </si>
  <si>
    <t>0101</t>
  </si>
  <si>
    <t>실외기 (22 HP),1등급</t>
  </si>
  <si>
    <t>대</t>
  </si>
  <si>
    <t>5802059CFC51684464A4D783D308CAFF47C799</t>
  </si>
  <si>
    <t>F</t>
  </si>
  <si>
    <t>T</t>
  </si>
  <si>
    <t>01015802059CFC51684464A4D783D308CAFF47C799</t>
  </si>
  <si>
    <t>실외기 (24 HP),1등급</t>
  </si>
  <si>
    <t>5802059CFC51684464A4D783D308CAFF47C798</t>
  </si>
  <si>
    <t>01015802059CFC51684464A4D783D308CAFF47C798</t>
  </si>
  <si>
    <t>실외기 (26 HP),1등급</t>
  </si>
  <si>
    <t>5802059CFC51684464A4D783D308CAFF47C797</t>
  </si>
  <si>
    <t>01015802059CFC51684464A4D783D308CAFF47C797</t>
  </si>
  <si>
    <t>실외기 (32 HP),1등급</t>
  </si>
  <si>
    <t>5802059CFC51684464A4D783D308CAFF47C796</t>
  </si>
  <si>
    <t>01015802059CFC51684464A4D783D308CAFF47C796</t>
  </si>
  <si>
    <t>실내기 (1-WAY)</t>
  </si>
  <si>
    <t>5802059CFC51684464A4D783D308CAFF47C6F8</t>
  </si>
  <si>
    <t>01015802059CFC51684464A4D783D308CAFF47C6F8</t>
  </si>
  <si>
    <t>5802059CFC51684464A4D783D308CAFF47C6F9</t>
  </si>
  <si>
    <t>01015802059CFC51684464A4D783D308CAFF47C6F9</t>
  </si>
  <si>
    <t>실내기판넬</t>
  </si>
  <si>
    <t>개</t>
  </si>
  <si>
    <t>5802059CFC51684464A4D783D308CAFF47C6FA</t>
  </si>
  <si>
    <t>01015802059CFC51684464A4D783D308CAFF47C6FA</t>
  </si>
  <si>
    <t>5802059CFC51684464A4D783D308CAFF47C6FB</t>
  </si>
  <si>
    <t>01015802059CFC51684464A4D783D308CAFF47C6FB</t>
  </si>
  <si>
    <t>5802059CFC51684464A4D783D308CAFF47C6FC</t>
  </si>
  <si>
    <t>01015802059CFC51684464A4D783D308CAFF47C6FC</t>
  </si>
  <si>
    <t>실내기 (4-WAY)</t>
  </si>
  <si>
    <t>5802059CFC51684464A4D783D308CAFF47C6FD</t>
  </si>
  <si>
    <t>01015802059CFC51684464A4D783D308CAFF47C6FD</t>
  </si>
  <si>
    <t>5802059CFC51684464A4D783D308CAFF47C6FE</t>
  </si>
  <si>
    <t>01015802059CFC51684464A4D783D308CAFF47C6FE</t>
  </si>
  <si>
    <t>5802059CFC51684464A4D783D308CAFF47C6FF</t>
  </si>
  <si>
    <t>01015802059CFC51684464A4D783D308CAFF47C6FF</t>
  </si>
  <si>
    <t>5802059CFC51684464A4D783D308CAFF47C6F0</t>
  </si>
  <si>
    <t>01015802059CFC51684464A4D783D308CAFF47C6F0</t>
  </si>
  <si>
    <t>5802059CFC51684464A4D783D308CAFF47C6F1</t>
  </si>
  <si>
    <t>01015802059CFC51684464A4D783D308CAFF47C6F1</t>
  </si>
  <si>
    <t>5802059CFC51684464A4D783D308CAFF47C5D1</t>
  </si>
  <si>
    <t>01015802059CFC51684464A4D783D308CAFF47C5D1</t>
  </si>
  <si>
    <t>5802059CFC51684464A4D783D308CAFF47C5D0</t>
  </si>
  <si>
    <t>01015802059CFC51684464A4D783D308CAFF47C5D0</t>
  </si>
  <si>
    <t>5802059CFC51684464A4D783D308CAFF47C5D3</t>
  </si>
  <si>
    <t>01015802059CFC51684464A4D783D308CAFF47C5D3</t>
  </si>
  <si>
    <t>유선리모컨</t>
  </si>
  <si>
    <t>5802059CFC51684464A4D783D308CAFF47C5D2</t>
  </si>
  <si>
    <t>01015802059CFC51684464A4D783D308CAFF47C5D2</t>
  </si>
  <si>
    <t>중앙제어기</t>
  </si>
  <si>
    <t>5802059CFC51684464A4D783D308CAFF47C5D5</t>
  </si>
  <si>
    <t>01015802059CFC51684464A4D783D308CAFF47C5D5</t>
  </si>
  <si>
    <t>T-분기관</t>
  </si>
  <si>
    <t>5802059CFC51684464A4D783D308CAFF47C5D4</t>
  </si>
  <si>
    <t>01015802059CFC51684464A4D783D308CAFF47C5D4</t>
  </si>
  <si>
    <t>Y-분기관</t>
  </si>
  <si>
    <t>5802059CFC51684464A4D783D308CAFF47C5D7</t>
  </si>
  <si>
    <t>01015802059CFC51684464A4D783D308CAFF47C5D7</t>
  </si>
  <si>
    <t>방진가대</t>
  </si>
  <si>
    <t>5802059CFC51684464A4D783D308CAFF47C5D6</t>
  </si>
  <si>
    <t>01015802059CFC51684464A4D783D308CAFF47C5D6</t>
  </si>
  <si>
    <t>[ 합           계 ]</t>
  </si>
  <si>
    <t>TOTAL</t>
  </si>
  <si>
    <t>0102  냉난방배관공사</t>
  </si>
  <si>
    <t>0102</t>
  </si>
  <si>
    <t>냉난방기용냉매관설치</t>
  </si>
  <si>
    <t>기본냉매관</t>
  </si>
  <si>
    <t>식</t>
  </si>
  <si>
    <t>5802059CFC51684464A4D783D308CAFF47C4CB</t>
  </si>
  <si>
    <t>01025802059CFC51684464A4D783D308CAFF47C4CB</t>
  </si>
  <si>
    <t>냉매관 및 설치</t>
  </si>
  <si>
    <t>평균￠12.7mm 1m당</t>
  </si>
  <si>
    <t>m</t>
  </si>
  <si>
    <t>5802059CFC51684464A4D783D308CAFF47C4CA</t>
  </si>
  <si>
    <t>01025802059CFC51684464A4D783D308CAFF47C4CA</t>
  </si>
  <si>
    <t>평균￠15.88mm 1m당</t>
  </si>
  <si>
    <t>5802059CFC51684464A4D783D308CAFF47C4C9</t>
  </si>
  <si>
    <t>01025802059CFC51684464A4D783D308CAFF47C4C9</t>
  </si>
  <si>
    <t>평균￠20mm 1m당</t>
  </si>
  <si>
    <t>5802059CFC51684464A4D783D308CAFF47C4C8</t>
  </si>
  <si>
    <t>01025802059CFC51684464A4D783D308CAFF47C4C8</t>
  </si>
  <si>
    <t>평균￠25mm 1m당</t>
  </si>
  <si>
    <t>5802059CFC51684464A4D783D308CAFF47C4CF</t>
  </si>
  <si>
    <t>01025802059CFC51684464A4D783D308CAFF47C4CF</t>
  </si>
  <si>
    <t>평균￠28.58mm 1m당</t>
  </si>
  <si>
    <t>5802059CFC51684464A4D783D308CAFF47C4CE</t>
  </si>
  <si>
    <t>01025802059CFC51684464A4D783D308CAFF47C4CE</t>
  </si>
  <si>
    <t>PVC드래인관설치</t>
  </si>
  <si>
    <t>￠32mm</t>
  </si>
  <si>
    <t>5802059CFC51684464A4D783D308CAFF47C4CD</t>
  </si>
  <si>
    <t>01025802059CFC51684464A4D783D308CAFF47C4CD</t>
  </si>
  <si>
    <t>실외기노출배관트레이</t>
  </si>
  <si>
    <t>조</t>
  </si>
  <si>
    <t>5802059CFC51684464A4D783D308CAFF47C4CC</t>
  </si>
  <si>
    <t>01025802059CFC51684464A4D783D308CAFF47C4CC</t>
  </si>
  <si>
    <t>룸컨트롤러세트용</t>
  </si>
  <si>
    <t>전선및전선관설치</t>
  </si>
  <si>
    <t>5802059CFC51684464A4D783D308CAFF47C4C3</t>
  </si>
  <si>
    <t>01025802059CFC51684464A4D783D308CAFF47C4C3</t>
  </si>
  <si>
    <t>중앙컨트롤러세트용</t>
  </si>
  <si>
    <t>5802059CFC51684464A4D783D308CAFF47C4C2</t>
  </si>
  <si>
    <t>01025802059CFC51684464A4D783D308CAFF47C4C2</t>
  </si>
  <si>
    <t>실내기실외기간통신용</t>
  </si>
  <si>
    <t>케이블및CD관설치</t>
  </si>
  <si>
    <t>5802059CFC51684464A4D783D308CAFF47C324</t>
  </si>
  <si>
    <t>01025802059CFC51684464A4D783D308CAFF47C324</t>
  </si>
  <si>
    <t>기존 중앙제어 재설정(PC포함)</t>
  </si>
  <si>
    <t>5802059CFC51684464A4D783D308CAFF47C325</t>
  </si>
  <si>
    <t>01025802059CFC51684464A4D783D308CAFF47C325</t>
  </si>
  <si>
    <t>장비사용료 및 기타경비</t>
  </si>
  <si>
    <t>5802059CFC51684464A4D783D308CAFF47C326</t>
  </si>
  <si>
    <t>01025802059CFC51684464A4D783D308CAFF47C326</t>
  </si>
  <si>
    <t>0103  냉난방설치부대공사</t>
  </si>
  <si>
    <t>0103</t>
  </si>
  <si>
    <t>텍스, 합판 철거(천장)</t>
  </si>
  <si>
    <t>해체재 재사용 안 함</t>
  </si>
  <si>
    <t>M2</t>
  </si>
  <si>
    <t>599A45E602544214CA744C63100C80</t>
  </si>
  <si>
    <t>0103599A45E602544214CA744C63100C80</t>
  </si>
  <si>
    <t>무석면텍스붙임</t>
  </si>
  <si>
    <t>천정, 텍스재사용</t>
  </si>
  <si>
    <t>599BA53826522E342B840A93046E1A</t>
  </si>
  <si>
    <t>0103599BA53826522E342B840A93046E1A</t>
  </si>
  <si>
    <t>경량철골천정틀 해체</t>
  </si>
  <si>
    <t>599A45E60059CEF44ED4DF73243FEB</t>
  </si>
  <si>
    <t>0103599A45E60059CEF44ED4DF73243FEB</t>
  </si>
  <si>
    <t>경량철골천정틀 절단부보강</t>
  </si>
  <si>
    <t>M-BAR H:1m</t>
  </si>
  <si>
    <t>599A45E60059CEF44ED4DF73243FEA</t>
  </si>
  <si>
    <t>0103599A45E60059CEF44ED4DF73243FEA</t>
  </si>
  <si>
    <t>배수용경질염화비닐이음관</t>
  </si>
  <si>
    <t>관통스리브, D150</t>
  </si>
  <si>
    <t>5ECF558851545C545C7458239F88DE263B39E9</t>
  </si>
  <si>
    <t>01035ECF558851545C545C7458239F88DE263B39E9</t>
  </si>
  <si>
    <t>슬리브 설치(벽)</t>
  </si>
  <si>
    <t>D125 - D150</t>
  </si>
  <si>
    <t>개소</t>
  </si>
  <si>
    <t>5951057339511A4428B43CC3F513BC</t>
  </si>
  <si>
    <t>01035951057339511A4428B43CC3F513BC</t>
  </si>
  <si>
    <t>파이프관통부내화충전(PVC관용-벽)</t>
  </si>
  <si>
    <t>D125*150A</t>
  </si>
  <si>
    <t>5951057339511A4428B43CA3C67409</t>
  </si>
  <si>
    <t>01035951057339511A4428B43CA3C67409</t>
  </si>
  <si>
    <t>D150*200A</t>
  </si>
  <si>
    <t>5951057339511A4428B43CA3C67408</t>
  </si>
  <si>
    <t>01035951057339511A4428B43CA3C67408</t>
  </si>
  <si>
    <t>D200*250A</t>
  </si>
  <si>
    <t>5951057339511A4428B43CA3C6740B</t>
  </si>
  <si>
    <t>01035951057339511A4428B43CA3C6740B</t>
  </si>
  <si>
    <t>철강채널</t>
  </si>
  <si>
    <t>철강채널, 100*50*5.0mm, 중형</t>
  </si>
  <si>
    <t>kg</t>
  </si>
  <si>
    <t>5EBEE5969D589CE431A4D503D47AC7DFDAD8F9</t>
  </si>
  <si>
    <t>01035EBEE5969D589CE431A4D503D47AC7DFDAD8F9</t>
  </si>
  <si>
    <t>ㄱ형강</t>
  </si>
  <si>
    <t>ㄱ형강, 등변, 65*65*6mm</t>
  </si>
  <si>
    <t>5EBEE5969D589C342704E783B2CB74DDC2355F</t>
  </si>
  <si>
    <t>01035EBEE5969D589C342704E783B2CB74DDC2355F</t>
  </si>
  <si>
    <t>앵커볼트</t>
  </si>
  <si>
    <t>앵커볼트, M13*150mm</t>
  </si>
  <si>
    <t>5EBEF5BF525782C47274B4D3677392554E36BD</t>
  </si>
  <si>
    <t>01035EBEF5BF525782C47274B4D3677392554E36BD</t>
  </si>
  <si>
    <t>고무방진패드</t>
  </si>
  <si>
    <t>10t</t>
  </si>
  <si>
    <t>5EBEF5BC80549924C1C4D5F3255826340D59F7</t>
  </si>
  <si>
    <t>01035EBEF5BC80549924C1C4D5F3255826340D59F7</t>
  </si>
  <si>
    <t>인서트플레이트</t>
  </si>
  <si>
    <t>200*200*9t</t>
  </si>
  <si>
    <t>5951057792552E64B79460B3EA95AE</t>
  </si>
  <si>
    <t>01035951057792552E64B79460B3EA95AE</t>
  </si>
  <si>
    <t>각종 잡철물 제작</t>
  </si>
  <si>
    <t>철재, 간단</t>
  </si>
  <si>
    <t>599BF5B03A56B9843F74CF53A5B095</t>
  </si>
  <si>
    <t>0103599BF5B03A56B9843F74CF53A5B095</t>
  </si>
  <si>
    <t>유성페인트 붓칠</t>
  </si>
  <si>
    <t>철재면, 2회 1급</t>
  </si>
  <si>
    <t>599BB520045046042434E6E32C8D26</t>
  </si>
  <si>
    <t>0103599BB520045046042434E6E32C8D26</t>
  </si>
  <si>
    <t>녹막이페인트 붓칠</t>
  </si>
  <si>
    <t>철재면, 2회 1종</t>
  </si>
  <si>
    <t>599BB523DA550474163466F30F9074</t>
  </si>
  <si>
    <t>0103599BB523DA550474163466F30F9074</t>
  </si>
  <si>
    <t>건축물보양 - 복도 등 작업동선</t>
  </si>
  <si>
    <t>부직포 보양</t>
  </si>
  <si>
    <t>599B455745548B448004F203823935</t>
  </si>
  <si>
    <t>0103599B455745548B448004F203823935</t>
  </si>
  <si>
    <t>현장정리 및 청소비</t>
  </si>
  <si>
    <t>전문공사  참고</t>
  </si>
  <si>
    <t>㎡</t>
  </si>
  <si>
    <t>599B4557465693742BC485F3A185FE</t>
  </si>
  <si>
    <t>0103599B4557465693742BC485F3A185FE</t>
  </si>
  <si>
    <t>일반배관용스테인리스강관</t>
  </si>
  <si>
    <t>일반배관용스테인리스강관, K형, ∮30mm</t>
  </si>
  <si>
    <t>M</t>
  </si>
  <si>
    <t>5ECF558851545C7403A471E3AAF2085247866C</t>
  </si>
  <si>
    <t>01035ECF558851545C7403A471E3AAF2085247866C</t>
  </si>
  <si>
    <t>잡재료비</t>
  </si>
  <si>
    <t>주재료비의 3%</t>
  </si>
  <si>
    <t>588F2559275D5A3487344063AF4E001</t>
  </si>
  <si>
    <t>0103588F2559275D5A3487344063AF4E001</t>
  </si>
  <si>
    <t>관보온(아티론. 슈퍼매직303)</t>
  </si>
  <si>
    <t>25t*D25</t>
  </si>
  <si>
    <t>5951E5945F59C3C466440123503379</t>
  </si>
  <si>
    <t>01035951E5945F59C3C466440123503379</t>
  </si>
  <si>
    <t>스테인리스강제관이음(프레스식)</t>
  </si>
  <si>
    <t>∮30mm, 엘보90°</t>
  </si>
  <si>
    <t>5ECF558851545C545D14C09334923427F23B66</t>
  </si>
  <si>
    <t>01035ECF558851545C545D14C09334923427F23B66</t>
  </si>
  <si>
    <t>∮30*30mm, 티</t>
  </si>
  <si>
    <t>5ECF558851545C545D14C0933492342427F2C5</t>
  </si>
  <si>
    <t>01035ECF558851545C545D14C0933492342427F2C5</t>
  </si>
  <si>
    <t>∮30*13mm, 리듀서</t>
  </si>
  <si>
    <t>5ECF558851545C545D14C093349234242426E6</t>
  </si>
  <si>
    <t>01035ECF558851545C545D14C093349234242426E6</t>
  </si>
  <si>
    <t>∮30mm, K-유니언</t>
  </si>
  <si>
    <t>5ECF558851545C545D14C09334923424227A34</t>
  </si>
  <si>
    <t>01035ECF558851545C545D14C09334923424227A34</t>
  </si>
  <si>
    <t>∮30mm, 숫어댑터소켓</t>
  </si>
  <si>
    <t>5ECF558851545C545D14C093349234242155DC</t>
  </si>
  <si>
    <t>01035ECF558851545C545D14C093349234242155DC</t>
  </si>
  <si>
    <t>∮13mm, 숫어댑터소켓</t>
  </si>
  <si>
    <t>5ECF558851545C545D14C093349234242155DF</t>
  </si>
  <si>
    <t>01035ECF558851545C545D14C093349234242155DF</t>
  </si>
  <si>
    <t>볼밸브</t>
  </si>
  <si>
    <t>볼밸브, ∮32mm*0.98MPa, 수동식, STS</t>
  </si>
  <si>
    <t>5ECF558851546EB458B4B1734B64E710EA36DA</t>
  </si>
  <si>
    <t>01035ECF558851546EB458B4B1734B64E710EA36DA</t>
  </si>
  <si>
    <t>볼밸브, ∮15mm*0.98MPa, 수동식, 황동</t>
  </si>
  <si>
    <t>5ECF558851546EB458B4B1734B64E710ED8C8D</t>
  </si>
  <si>
    <t>01035ECF558851546EB458B4B1734B64E710ED8C8D</t>
  </si>
  <si>
    <t>절연크램프</t>
  </si>
  <si>
    <t>D32</t>
  </si>
  <si>
    <t>EA</t>
  </si>
  <si>
    <t>5ECF558851545C34A7649E03CF18E6DEFAFB36</t>
  </si>
  <si>
    <t>01035ECF558851545C34A7649E03CF18E6DEFAFB36</t>
  </si>
  <si>
    <t>STS높이조절용브라켓트</t>
  </si>
  <si>
    <t>5ECF558851545C34A7649E03CF18E6DEFAF861</t>
  </si>
  <si>
    <t>01035ECF558851545C34A7649E03CF18E6DEFAF861</t>
  </si>
  <si>
    <t>스테인리스 합 후렌지</t>
  </si>
  <si>
    <t>5951853CBB592EA426F4F5B339DCC2</t>
  </si>
  <si>
    <t>01035951853CBB592EA426F4F5B339DCC2</t>
  </si>
  <si>
    <t>동절연합후렌지접합</t>
  </si>
  <si>
    <t>5951853CBA58BF9475B4F8B363B291</t>
  </si>
  <si>
    <t>01035951853CBA58BF9475B4F8B363B291</t>
  </si>
  <si>
    <t>동관용접(Brazing)</t>
  </si>
  <si>
    <t>5951853CBA58BF9475B400633C3FA9</t>
  </si>
  <si>
    <t>01035951853CBA58BF9475B400633C3FA9</t>
  </si>
  <si>
    <t>보통인부</t>
  </si>
  <si>
    <t>일반공사 직종</t>
  </si>
  <si>
    <t>인</t>
  </si>
  <si>
    <t>5944355C3958BB2497C407E38DC8F081FA49FA</t>
  </si>
  <si>
    <t>01035944355C3958BB2497C407E38DC8F081FA49FA</t>
  </si>
  <si>
    <t>배관공</t>
  </si>
  <si>
    <t>5944355C3958BB2497C407E38DC8F081FA4A96</t>
  </si>
  <si>
    <t>01035944355C3958BB2497C407E38DC8F081FA4A96</t>
  </si>
  <si>
    <t>공구손료</t>
  </si>
  <si>
    <t>인력품의 3%</t>
  </si>
  <si>
    <t>588F2559275D5A3487344063AF4D002</t>
  </si>
  <si>
    <t>0103588F2559275D5A3487344063AF4D002</t>
  </si>
  <si>
    <t>0104  철거공사</t>
  </si>
  <si>
    <t>0104</t>
  </si>
  <si>
    <t>강관절단</t>
  </si>
  <si>
    <t>D25</t>
  </si>
  <si>
    <t>595175B68C5C67444604E023329320</t>
  </si>
  <si>
    <t>0104595175B68C5C67444604E023329320</t>
  </si>
  <si>
    <t>D40</t>
  </si>
  <si>
    <t>595175B68C5C67444604E023329172</t>
  </si>
  <si>
    <t>0104595175B68C5C67444604E023329172</t>
  </si>
  <si>
    <t>D80</t>
  </si>
  <si>
    <t>595175B68C5C67444604E0233294C7</t>
  </si>
  <si>
    <t>0104595175B68C5C67444604E0233294C7</t>
  </si>
  <si>
    <t>D125</t>
  </si>
  <si>
    <t>595175B68C5C67444604E023329B76</t>
  </si>
  <si>
    <t>0104595175B68C5C67444604E023329B76</t>
  </si>
  <si>
    <t>D150</t>
  </si>
  <si>
    <t>595175B68C5C67444604E02333B923</t>
  </si>
  <si>
    <t>0104595175B68C5C67444604E02333B923</t>
  </si>
  <si>
    <t>D200</t>
  </si>
  <si>
    <t>595175B68C5C67444604E02333B81C</t>
  </si>
  <si>
    <t>0104595175B68C5C67444604E02333B81C</t>
  </si>
  <si>
    <t>D15</t>
  </si>
  <si>
    <t>5951853CBA58E4D4B644B34312D97D</t>
  </si>
  <si>
    <t>01045951853CBA58E4D4B644B34312D97D</t>
  </si>
  <si>
    <t>동관및보온재철거</t>
  </si>
  <si>
    <t>25T*D15</t>
  </si>
  <si>
    <t>5951F5FE8554C654A5F4AED34B19C6</t>
  </si>
  <si>
    <t>01045951F5FE8554C654A5F4AED34B19C6</t>
  </si>
  <si>
    <t>25T*D20</t>
  </si>
  <si>
    <t>5951F5FE8554C654A5F4AED34B1EB1</t>
  </si>
  <si>
    <t>01045951F5FE8554C654A5F4AED34B1EB1</t>
  </si>
  <si>
    <t>25T*D32</t>
  </si>
  <si>
    <t>5951F5FE8554C654A5F4AED34B1EB3</t>
  </si>
  <si>
    <t>01045951F5FE8554C654A5F4AED34B1EB3</t>
  </si>
  <si>
    <t>25T*D40</t>
  </si>
  <si>
    <t>5951F5FE8554C654A5F4AED34B1EB2</t>
  </si>
  <si>
    <t>01045951F5FE8554C654A5F4AED34B1EB2</t>
  </si>
  <si>
    <t>40T*D100</t>
  </si>
  <si>
    <t>5951F5FE8554C654A5F4AED34B1EB6</t>
  </si>
  <si>
    <t>01045951F5FE8554C654A5F4AED34B1EB6</t>
  </si>
  <si>
    <t>40T*D150</t>
  </si>
  <si>
    <t>5951F5FE8554C654A5F4AED34B1EB8</t>
  </si>
  <si>
    <t>01045951F5FE8554C654A5F4AED34B1EB8</t>
  </si>
  <si>
    <t>강관철거</t>
  </si>
  <si>
    <t>5951F5FE8554C654A5F4AED34B1C85</t>
  </si>
  <si>
    <t>01045951F5FE8554C654A5F4AED34B1C85</t>
  </si>
  <si>
    <t>5951F5FE8554C654A5F4AED34B1C87</t>
  </si>
  <si>
    <t>01045951F5FE8554C654A5F4AED34B1C87</t>
  </si>
  <si>
    <t>5951F5FE8554C654A5F4AED34B1C81</t>
  </si>
  <si>
    <t>01045951F5FE8554C654A5F4AED34B1C81</t>
  </si>
  <si>
    <t>각형닥트철거</t>
  </si>
  <si>
    <t>0.8T</t>
  </si>
  <si>
    <t>5951F5FE8554C654A5F4AED34B1DA8</t>
  </si>
  <si>
    <t>01045951F5FE8554C654A5F4AED34B1DA8</t>
  </si>
  <si>
    <t>1.0T</t>
  </si>
  <si>
    <t>5951F5FE8554C654A5F4AED34B1DA9</t>
  </si>
  <si>
    <t>01045951F5FE8554C654A5F4AED34B1DA9</t>
  </si>
  <si>
    <t>냉온수기철거</t>
  </si>
  <si>
    <t>170RT</t>
  </si>
  <si>
    <t>대당</t>
  </si>
  <si>
    <t>5951F5FE8554C654A5F4AED34A7473</t>
  </si>
  <si>
    <t>01045951F5FE8554C654A5F4AED34A7473</t>
  </si>
  <si>
    <t>냉각탑철거</t>
  </si>
  <si>
    <t>250RT</t>
  </si>
  <si>
    <t>5951F5FE8554C654A5F4AED34A7472</t>
  </si>
  <si>
    <t>01045951F5FE8554C654A5F4AED34A7472</t>
  </si>
  <si>
    <t>공기조화기철거</t>
  </si>
  <si>
    <t>15KW</t>
  </si>
  <si>
    <t>5951F5FE8554C654A5F4AED34A7471</t>
  </si>
  <si>
    <t>01045951F5FE8554C654A5F4AED34A7471</t>
  </si>
  <si>
    <t>22KW</t>
  </si>
  <si>
    <t>5951F5FE8554C654A5F4AED34A7470</t>
  </si>
  <si>
    <t>01045951F5FE8554C654A5F4AED34A7470</t>
  </si>
  <si>
    <t>배기팬철거</t>
  </si>
  <si>
    <t>5951F5FE8554C654A5F4AED34A7477</t>
  </si>
  <si>
    <t>01045951F5FE8554C654A5F4AED34A7477</t>
  </si>
  <si>
    <t>증류수펌프 철거</t>
  </si>
  <si>
    <t>0.7KW 이하</t>
  </si>
  <si>
    <t>5951F5FE8554C654A5F4AED3496D00</t>
  </si>
  <si>
    <t>01045951F5FE8554C654A5F4AED3496D00</t>
  </si>
  <si>
    <t>냉온수순환펌프 철거</t>
  </si>
  <si>
    <t>11KW 이하</t>
  </si>
  <si>
    <t>5951F5FE8554C654A5F4AED3496D06</t>
  </si>
  <si>
    <t>01045951F5FE8554C654A5F4AED3496D06</t>
  </si>
  <si>
    <t>냉각수순환펌프 철거</t>
  </si>
  <si>
    <t>22KW 이하</t>
  </si>
  <si>
    <t>5951F5FE8554C654A5F4AED3496D08</t>
  </si>
  <si>
    <t>01045951F5FE8554C654A5F4AED3496D08</t>
  </si>
  <si>
    <t>연도철거</t>
  </si>
  <si>
    <t>5951F5FE8554C654A5F4AED3496E29</t>
  </si>
  <si>
    <t>01045951F5FE8554C654A5F4AED3496E29</t>
  </si>
  <si>
    <t>강판절단(수동)</t>
  </si>
  <si>
    <t>3mm</t>
  </si>
  <si>
    <t>1</t>
  </si>
  <si>
    <t>5951057339517C9431E4638338D860</t>
  </si>
  <si>
    <t>01045951057339517C9431E4638338D860</t>
  </si>
  <si>
    <t>팬룸철거</t>
  </si>
  <si>
    <t>샌드위치패널</t>
  </si>
  <si>
    <t>5951F5FE8554C654A5F4AED34969A6</t>
  </si>
  <si>
    <t>01045951F5FE8554C654A5F4AED34969A6</t>
  </si>
  <si>
    <t>0105  작업부산물</t>
  </si>
  <si>
    <t>0105</t>
  </si>
  <si>
    <t>고철</t>
  </si>
  <si>
    <t>Kg</t>
  </si>
  <si>
    <t>5EBEF5BF5257BFC43444BD13B8BFE849489DB9</t>
  </si>
  <si>
    <t>01055EBEF5BF5257BFC43444BD13B8BFE849489DB9</t>
  </si>
  <si>
    <t>고동</t>
  </si>
  <si>
    <t>5EBEF5BF5257BFC43444BD13B8BFE849489C9A</t>
  </si>
  <si>
    <t>01055EBEF5BF5257BFC43444BD13B8BFE849489C9A</t>
  </si>
  <si>
    <t>고스텐</t>
  </si>
  <si>
    <t>5EBEF5BF5257BFC43444BD13B8BFE849489DB8</t>
  </si>
  <si>
    <t>01055EBEF5BF5257BFC43444BD13B8BFE849489DB8</t>
  </si>
  <si>
    <t>0106  가스안전철거신고비</t>
  </si>
  <si>
    <t>0106</t>
  </si>
  <si>
    <t>6</t>
  </si>
  <si>
    <t>가스안전 철거 신고비</t>
  </si>
  <si>
    <t>5802059CFC51684464A4D783D308CAFF47C21D</t>
  </si>
  <si>
    <t>01065802059CFC51684464A4D783D308CAFF47C21D</t>
  </si>
  <si>
    <t>0107  대기배출시설 신고비</t>
  </si>
  <si>
    <t>0107</t>
  </si>
  <si>
    <t>7</t>
  </si>
  <si>
    <t>대기배출시설 신고비</t>
  </si>
  <si>
    <t>5802059CFC51684464A4D783D308CAFF47C21C</t>
  </si>
  <si>
    <t>01075802059CFC51684464A4D783D308CAFF47C21C</t>
  </si>
  <si>
    <t>0108  폐기물처리비</t>
  </si>
  <si>
    <t>0108</t>
  </si>
  <si>
    <t>5</t>
  </si>
  <si>
    <t>혼합건설폐기물</t>
  </si>
  <si>
    <t>그 밖의 건설폐기물에 가연성 5% 이하 혼합</t>
  </si>
  <si>
    <t>TON</t>
  </si>
  <si>
    <t>59DA05261A50A7A46E34791356054DF1B7C684</t>
  </si>
  <si>
    <t>010859DA05261A50A7A46E34791356054DF1B7C684</t>
  </si>
  <si>
    <t>불연성 건설폐기물에 가연성 5% 이하 혼합</t>
  </si>
  <si>
    <t>59DA05261A50A7A46E34791356054DF1B63CBF</t>
  </si>
  <si>
    <t>010859DA05261A50A7A46E34791356054DF1B63CBF</t>
  </si>
  <si>
    <t>건설폐재류 상차비</t>
  </si>
  <si>
    <t>59DA05261A50A7A46E3479135604A45A4A9726</t>
  </si>
  <si>
    <t>010859DA05261A50A7A46E3479135604A45A4A9726</t>
  </si>
  <si>
    <t>공 사 원 가 계 산 서</t>
  </si>
  <si>
    <t>공사명 : 한국한의학연구원 다산관 냉난방 개선공사</t>
  </si>
  <si>
    <t>비        목</t>
  </si>
  <si>
    <t>금      액</t>
  </si>
  <si>
    <t>구        성        비</t>
  </si>
  <si>
    <t>비      고</t>
  </si>
  <si>
    <t>순   공   사   원   가</t>
  </si>
  <si>
    <t>재   료   비</t>
  </si>
  <si>
    <t>노   무   비</t>
  </si>
  <si>
    <t>경        비</t>
  </si>
  <si>
    <t>A1</t>
  </si>
  <si>
    <t>직  접  재  료  비</t>
  </si>
  <si>
    <t>A2</t>
  </si>
  <si>
    <t>간  접  재  료  비</t>
  </si>
  <si>
    <t>A3</t>
  </si>
  <si>
    <t>AS</t>
  </si>
  <si>
    <t>[ 소          계 ]</t>
  </si>
  <si>
    <t>B1</t>
  </si>
  <si>
    <t>직  접  노  무  비</t>
  </si>
  <si>
    <t>B2</t>
  </si>
  <si>
    <t>간  접  노  무  비</t>
  </si>
  <si>
    <t>직접노무비 * 15%</t>
  </si>
  <si>
    <t>BS</t>
  </si>
  <si>
    <t>C2</t>
  </si>
  <si>
    <t>기   계    경   비</t>
  </si>
  <si>
    <t>C4</t>
  </si>
  <si>
    <t>산  재  보  험  료</t>
  </si>
  <si>
    <t>노무비 * 3.56%</t>
  </si>
  <si>
    <t>C5</t>
  </si>
  <si>
    <t>고  용  보  험  료</t>
  </si>
  <si>
    <t>노무비 * 1.01%</t>
  </si>
  <si>
    <t>C6</t>
  </si>
  <si>
    <t>국민  건강  보험료</t>
  </si>
  <si>
    <t>직접노무비 * 3.595%</t>
  </si>
  <si>
    <t>C7</t>
  </si>
  <si>
    <t>국민  연금  보험료</t>
  </si>
  <si>
    <t>직접노무비 * 4.75%</t>
  </si>
  <si>
    <t>CB</t>
  </si>
  <si>
    <t>노인장기요양보험료</t>
  </si>
  <si>
    <t>건강보험료 * 13.14%</t>
  </si>
  <si>
    <t>C8</t>
  </si>
  <si>
    <t>퇴직  공제  부금비</t>
  </si>
  <si>
    <t>직접노무비 * 2.3%</t>
  </si>
  <si>
    <t>CA</t>
  </si>
  <si>
    <t>산업안전보건관리비</t>
  </si>
  <si>
    <t>(재료비+직노+관급자재비) * 3.11%</t>
  </si>
  <si>
    <t>CH</t>
  </si>
  <si>
    <t>환  경  보  전  비</t>
  </si>
  <si>
    <t>(재료비+직노+기계경비) * 0.3%</t>
  </si>
  <si>
    <t>CG</t>
  </si>
  <si>
    <t>기   타    경   비</t>
  </si>
  <si>
    <t>(재료비+노무비) * 4.6%</t>
  </si>
  <si>
    <t>CK</t>
  </si>
  <si>
    <t>하도급지급보증수수료</t>
  </si>
  <si>
    <t>(재료비+직노+기계경비) * 0.081%</t>
  </si>
  <si>
    <t>최저가대상공사</t>
  </si>
  <si>
    <t>CS</t>
  </si>
  <si>
    <t>S1</t>
  </si>
  <si>
    <t>계</t>
  </si>
  <si>
    <t>D1</t>
  </si>
  <si>
    <t>일  반  관  리  비</t>
  </si>
  <si>
    <t>계 * 8%</t>
  </si>
  <si>
    <t>D2</t>
  </si>
  <si>
    <t>이              윤</t>
  </si>
  <si>
    <t>(노무비+경비+일반관리비) * 15%</t>
  </si>
  <si>
    <t>D4</t>
  </si>
  <si>
    <t>작 업 부 산 물</t>
  </si>
  <si>
    <t>D5</t>
  </si>
  <si>
    <t>폐기물처리비</t>
  </si>
  <si>
    <t>D9</t>
  </si>
  <si>
    <t>공   급    가   액</t>
  </si>
  <si>
    <t>DB</t>
  </si>
  <si>
    <t>부  가  가  치  세</t>
  </si>
  <si>
    <t>공급가액 * 10%</t>
  </si>
  <si>
    <t>DD</t>
  </si>
  <si>
    <t>가스안전철거신고</t>
  </si>
  <si>
    <t>DE</t>
  </si>
  <si>
    <t>대기배출시설신고비</t>
  </si>
  <si>
    <t>DH</t>
  </si>
  <si>
    <t>도      급      액</t>
  </si>
  <si>
    <t>S2</t>
  </si>
  <si>
    <t>총   공   사    비</t>
  </si>
  <si>
    <t>이 Sheet는 수정하지 마십시요</t>
  </si>
  <si>
    <t>공사구분</t>
  </si>
  <si>
    <t>C</t>
  </si>
  <si>
    <t>타이틀</t>
  </si>
  <si>
    <t>확정내역</t>
  </si>
  <si>
    <t>원내역</t>
  </si>
  <si>
    <t>자재단가적용</t>
  </si>
  <si>
    <t>경비단가적용</t>
  </si>
  <si>
    <t>품목코드형식</t>
  </si>
  <si>
    <t>XXXX-XXXX-XXXXXXXXX</t>
  </si>
  <si>
    <t>내역금액소수점처리</t>
  </si>
  <si>
    <t>일위대가내역소수점처리</t>
  </si>
  <si>
    <t>단가명</t>
  </si>
  <si>
    <t>조달청가격</t>
  </si>
  <si>
    <t>거래가격</t>
  </si>
  <si>
    <t>유통물가</t>
  </si>
  <si>
    <t>조사가격1</t>
  </si>
  <si>
    <t>조사가격2</t>
  </si>
  <si>
    <t>TTTTT</t>
  </si>
  <si>
    <t>환율</t>
  </si>
  <si>
    <t>시간당작업량</t>
  </si>
  <si>
    <t>R</t>
  </si>
  <si>
    <t>1회 사이클시간</t>
  </si>
  <si>
    <t>시간당 작업사이클</t>
  </si>
  <si>
    <t>일반변수</t>
  </si>
  <si>
    <t>시간당 노임산출 계수</t>
  </si>
  <si>
    <t>A</t>
  </si>
  <si>
    <t>1/8*16/12*25/20</t>
  </si>
  <si>
    <t>재료비 할증 계수</t>
  </si>
  <si>
    <t>노무비 할증 계수</t>
  </si>
  <si>
    <t>경비 할증 계수</t>
  </si>
  <si>
    <t>내역,일위대가 품명,규격,단위 따로적용</t>
  </si>
  <si>
    <t>내역단가 소수점처리</t>
  </si>
  <si>
    <t>단가 순서</t>
  </si>
  <si>
    <t>코드</t>
  </si>
  <si>
    <t>공종구분명</t>
  </si>
  <si>
    <t>원가비목코드</t>
  </si>
  <si>
    <t>운    반    비</t>
  </si>
  <si>
    <t>C1</t>
  </si>
  <si>
    <t>관 급 자 재 비</t>
  </si>
  <si>
    <t>DJ</t>
  </si>
  <si>
    <t>사 급 자 재 비</t>
  </si>
  <si>
    <t>D3</t>
  </si>
  <si>
    <t>...</t>
  </si>
  <si>
    <t>금액 : (￦)</t>
    <phoneticPr fontId="3" type="noConversion"/>
  </si>
  <si>
    <t>냉방:64,000W,난방:72,000W</t>
  </si>
  <si>
    <t>냉방:69,600W,난방:78,400W</t>
  </si>
  <si>
    <t>냉방:75,400W,난방:84,900W</t>
  </si>
  <si>
    <t>냉방:91,800W,난방:89,100W</t>
  </si>
  <si>
    <t>냉방:3,200W,난방:3,600W</t>
  </si>
  <si>
    <t>냉방:4,000W,난방:4,500W</t>
  </si>
  <si>
    <t>냉방:5,200W,난방:5,900W</t>
  </si>
  <si>
    <t>냉방:6,000W,난방:6,800W</t>
  </si>
  <si>
    <t>냉방:7,200W,난방:8,100W</t>
  </si>
  <si>
    <t>냉방:8,300W,난방:9,300W</t>
  </si>
  <si>
    <t>냉방:10,000W,난방:11,200W</t>
  </si>
  <si>
    <t>냉방:11,000W,난방:12,400W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</si>
</sst>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5" x14ac:knownFonts="1">
    <font>
      <sz val="11"/>
      <color theme="1"/>
      <name val="맑은 고딕"/>
      <family val="2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0" fillId="0" borderId="0" xfId="0" quotePrefix="1">
      <alignment vertical="center"/>
    </xf>
    <xf numFmtId="0" fontId="0" fillId="0" borderId="0" xfId="0" quotePrefix="1" applyAlignment="1">
      <alignment vertical="center"/>
    </xf>
    <xf numFmtId="0" fontId="0" fillId="0" borderId="0" xfId="0" applyAlignment="1">
      <alignment vertical="center"/>
    </xf>
    <xf numFmtId="0" fontId="1" fillId="0" borderId="0" xfId="0" quotePrefix="1" applyFont="1" applyAlignment="1">
      <alignment horizontal="centerContinuous" vertical="center"/>
    </xf>
    <xf numFmtId="0" fontId="1" fillId="0" borderId="0" xfId="0" applyFont="1" applyAlignment="1">
      <alignment horizontal="centerContinuous" vertical="center"/>
    </xf>
    <xf numFmtId="0" fontId="0" fillId="0" borderId="1" xfId="0" quotePrefix="1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0" fillId="0" borderId="3" xfId="0" applyFont="1" applyBorder="1" applyAlignment="1">
      <alignment vertical="center"/>
    </xf>
    <xf numFmtId="0" fontId="2" fillId="0" borderId="4" xfId="0" quotePrefix="1" applyFont="1" applyBorder="1" applyAlignment="1">
      <alignment horizontal="center" vertical="center"/>
    </xf>
    <xf numFmtId="176" fontId="0" fillId="0" borderId="0" xfId="0" applyNumberFormat="1">
      <alignment vertical="center"/>
    </xf>
    <xf numFmtId="176" fontId="0" fillId="0" borderId="0" xfId="0" applyNumberFormat="1" applyAlignment="1">
      <alignment vertical="center"/>
    </xf>
    <xf numFmtId="0" fontId="2" fillId="0" borderId="4" xfId="0" quotePrefix="1" applyFont="1" applyBorder="1" applyAlignment="1">
      <alignment horizontal="center" vertical="center" wrapText="1"/>
    </xf>
    <xf numFmtId="0" fontId="4" fillId="0" borderId="4" xfId="0" quotePrefix="1" applyFont="1" applyBorder="1" applyAlignment="1">
      <alignment vertical="center" wrapText="1"/>
    </xf>
    <xf numFmtId="0" fontId="4" fillId="0" borderId="4" xfId="0" applyFont="1" applyBorder="1" applyAlignment="1">
      <alignment vertical="center" wrapText="1"/>
    </xf>
    <xf numFmtId="176" fontId="4" fillId="0" borderId="4" xfId="0" applyNumberFormat="1" applyFont="1" applyBorder="1" applyAlignment="1">
      <alignment vertical="center" wrapText="1"/>
    </xf>
    <xf numFmtId="0" fontId="0" fillId="0" borderId="4" xfId="0" quotePrefix="1" applyFont="1" applyBorder="1" applyAlignment="1">
      <alignment vertical="center" wrapText="1"/>
    </xf>
    <xf numFmtId="0" fontId="0" fillId="0" borderId="4" xfId="0" applyFont="1" applyBorder="1" applyAlignment="1">
      <alignment vertical="center" wrapText="1"/>
    </xf>
    <xf numFmtId="176" fontId="0" fillId="0" borderId="4" xfId="0" applyNumberFormat="1" applyFont="1" applyBorder="1" applyAlignment="1">
      <alignment vertical="center" wrapText="1"/>
    </xf>
    <xf numFmtId="0" fontId="0" fillId="0" borderId="4" xfId="0" quotePrefix="1" applyFont="1" applyBorder="1" applyAlignment="1">
      <alignment horizontal="center" vertical="center" wrapText="1"/>
    </xf>
    <xf numFmtId="0" fontId="0" fillId="0" borderId="4" xfId="0" quotePrefix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0" fillId="0" borderId="0" xfId="0" quotePrefix="1" applyFont="1" applyAlignment="1">
      <alignment vertical="center"/>
    </xf>
    <xf numFmtId="0" fontId="0" fillId="0" borderId="0" xfId="0" applyAlignment="1">
      <alignment horizontal="right" vertical="center"/>
    </xf>
    <xf numFmtId="0" fontId="0" fillId="0" borderId="0" xfId="0" applyFont="1" applyAlignment="1">
      <alignment horizontal="right" vertical="center"/>
    </xf>
    <xf numFmtId="0" fontId="0" fillId="0" borderId="4" xfId="0" quotePrefix="1" applyFont="1" applyBorder="1" applyAlignment="1">
      <alignment horizontal="distributed" vertical="center" wrapText="1"/>
    </xf>
    <xf numFmtId="0" fontId="0" fillId="0" borderId="0" xfId="0" quotePrefix="1">
      <alignment vertical="center"/>
    </xf>
    <xf numFmtId="0" fontId="2" fillId="0" borderId="4" xfId="0" quotePrefix="1" applyFont="1" applyBorder="1" applyAlignment="1">
      <alignment horizontal="center" vertical="center"/>
    </xf>
    <xf numFmtId="0" fontId="2" fillId="0" borderId="4" xfId="0" quotePrefix="1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33"/>
  <sheetViews>
    <sheetView tabSelected="1" topLeftCell="B1" workbookViewId="0">
      <selection activeCell="K9" sqref="K9"/>
    </sheetView>
  </sheetViews>
  <sheetFormatPr defaultRowHeight="16.5" x14ac:dyDescent="0.3"/>
  <cols>
    <col min="1" max="1" width="0" hidden="1" customWidth="1"/>
    <col min="2" max="3" width="4.625" customWidth="1"/>
    <col min="4" max="4" width="35.625" customWidth="1"/>
    <col min="5" max="5" width="25.625" customWidth="1"/>
    <col min="6" max="6" width="60.625" customWidth="1"/>
    <col min="7" max="7" width="30.625" customWidth="1"/>
  </cols>
  <sheetData>
    <row r="1" spans="1:7" ht="24" customHeight="1" x14ac:dyDescent="0.3">
      <c r="B1" s="21" t="s">
        <v>452</v>
      </c>
      <c r="C1" s="21"/>
      <c r="D1" s="21"/>
      <c r="E1" s="21"/>
      <c r="F1" s="21"/>
      <c r="G1" s="21"/>
    </row>
    <row r="2" spans="1:7" ht="21.95" customHeight="1" x14ac:dyDescent="0.3">
      <c r="B2" s="22" t="s">
        <v>453</v>
      </c>
      <c r="C2" s="22"/>
      <c r="D2" s="22"/>
      <c r="E2" s="22"/>
      <c r="F2" s="23" t="s">
        <v>578</v>
      </c>
      <c r="G2" s="24"/>
    </row>
    <row r="3" spans="1:7" ht="21.95" customHeight="1" x14ac:dyDescent="0.3">
      <c r="B3" s="20" t="s">
        <v>454</v>
      </c>
      <c r="C3" s="20"/>
      <c r="D3" s="20"/>
      <c r="E3" s="19" t="s">
        <v>455</v>
      </c>
      <c r="F3" s="19" t="s">
        <v>456</v>
      </c>
      <c r="G3" s="19" t="s">
        <v>457</v>
      </c>
    </row>
    <row r="4" spans="1:7" ht="21.95" customHeight="1" x14ac:dyDescent="0.3">
      <c r="A4" s="1" t="s">
        <v>462</v>
      </c>
      <c r="B4" s="25" t="s">
        <v>458</v>
      </c>
      <c r="C4" s="25" t="s">
        <v>459</v>
      </c>
      <c r="D4" s="19" t="s">
        <v>463</v>
      </c>
      <c r="E4" s="18">
        <f>TRUNC(공종별집계표!F5, 0)</f>
        <v>0</v>
      </c>
      <c r="F4" s="16" t="s">
        <v>52</v>
      </c>
      <c r="G4" s="16" t="s">
        <v>52</v>
      </c>
    </row>
    <row r="5" spans="1:7" ht="21.95" customHeight="1" x14ac:dyDescent="0.3">
      <c r="A5" s="1" t="s">
        <v>464</v>
      </c>
      <c r="B5" s="25"/>
      <c r="C5" s="25"/>
      <c r="D5" s="19" t="s">
        <v>465</v>
      </c>
      <c r="E5" s="18">
        <v>0</v>
      </c>
      <c r="F5" s="16" t="s">
        <v>52</v>
      </c>
      <c r="G5" s="16" t="s">
        <v>52</v>
      </c>
    </row>
    <row r="6" spans="1:7" ht="21.95" customHeight="1" x14ac:dyDescent="0.3">
      <c r="A6" s="1" t="s">
        <v>466</v>
      </c>
      <c r="B6" s="25"/>
      <c r="C6" s="25"/>
      <c r="D6" s="19" t="s">
        <v>52</v>
      </c>
      <c r="E6" s="18">
        <v>0</v>
      </c>
      <c r="F6" s="16" t="s">
        <v>52</v>
      </c>
      <c r="G6" s="16" t="s">
        <v>52</v>
      </c>
    </row>
    <row r="7" spans="1:7" ht="21.95" customHeight="1" x14ac:dyDescent="0.3">
      <c r="A7" s="1" t="s">
        <v>467</v>
      </c>
      <c r="B7" s="25"/>
      <c r="C7" s="25"/>
      <c r="D7" s="19" t="s">
        <v>468</v>
      </c>
      <c r="E7" s="18">
        <f>TRUNC(E4+E5-E6, 0)</f>
        <v>0</v>
      </c>
      <c r="F7" s="16" t="s">
        <v>52</v>
      </c>
      <c r="G7" s="16" t="s">
        <v>52</v>
      </c>
    </row>
    <row r="8" spans="1:7" ht="21.95" customHeight="1" x14ac:dyDescent="0.3">
      <c r="A8" s="1" t="s">
        <v>469</v>
      </c>
      <c r="B8" s="25"/>
      <c r="C8" s="25" t="s">
        <v>460</v>
      </c>
      <c r="D8" s="19" t="s">
        <v>470</v>
      </c>
      <c r="E8" s="18">
        <f>TRUNC(공종별집계표!H5, 0)</f>
        <v>0</v>
      </c>
      <c r="F8" s="16" t="s">
        <v>52</v>
      </c>
      <c r="G8" s="16" t="s">
        <v>52</v>
      </c>
    </row>
    <row r="9" spans="1:7" ht="21.95" customHeight="1" x14ac:dyDescent="0.3">
      <c r="A9" s="1" t="s">
        <v>471</v>
      </c>
      <c r="B9" s="25"/>
      <c r="C9" s="25"/>
      <c r="D9" s="19" t="s">
        <v>472</v>
      </c>
      <c r="E9" s="18">
        <f>TRUNC(E8*0.15, 0)</f>
        <v>0</v>
      </c>
      <c r="F9" s="16" t="s">
        <v>473</v>
      </c>
      <c r="G9" s="16" t="s">
        <v>52</v>
      </c>
    </row>
    <row r="10" spans="1:7" ht="21.95" customHeight="1" x14ac:dyDescent="0.3">
      <c r="A10" s="1" t="s">
        <v>474</v>
      </c>
      <c r="B10" s="25"/>
      <c r="C10" s="25"/>
      <c r="D10" s="19" t="s">
        <v>468</v>
      </c>
      <c r="E10" s="18">
        <f>TRUNC(E8+E9, 0)</f>
        <v>0</v>
      </c>
      <c r="F10" s="16" t="s">
        <v>52</v>
      </c>
      <c r="G10" s="16" t="s">
        <v>52</v>
      </c>
    </row>
    <row r="11" spans="1:7" ht="21.95" customHeight="1" x14ac:dyDescent="0.3">
      <c r="A11" s="1" t="s">
        <v>475</v>
      </c>
      <c r="B11" s="25"/>
      <c r="C11" s="25" t="s">
        <v>461</v>
      </c>
      <c r="D11" s="19" t="s">
        <v>476</v>
      </c>
      <c r="E11" s="18">
        <f>TRUNC(공종별집계표!J5, 0)</f>
        <v>0</v>
      </c>
      <c r="F11" s="16" t="s">
        <v>52</v>
      </c>
      <c r="G11" s="16" t="s">
        <v>52</v>
      </c>
    </row>
    <row r="12" spans="1:7" ht="21.95" customHeight="1" x14ac:dyDescent="0.3">
      <c r="A12" s="1" t="s">
        <v>477</v>
      </c>
      <c r="B12" s="25"/>
      <c r="C12" s="25"/>
      <c r="D12" s="19" t="s">
        <v>478</v>
      </c>
      <c r="E12" s="18">
        <f>TRUNC(E10*0.0356, 0)</f>
        <v>0</v>
      </c>
      <c r="F12" s="16" t="s">
        <v>479</v>
      </c>
      <c r="G12" s="16" t="s">
        <v>52</v>
      </c>
    </row>
    <row r="13" spans="1:7" ht="21.95" customHeight="1" x14ac:dyDescent="0.3">
      <c r="A13" s="1" t="s">
        <v>480</v>
      </c>
      <c r="B13" s="25"/>
      <c r="C13" s="25"/>
      <c r="D13" s="19" t="s">
        <v>481</v>
      </c>
      <c r="E13" s="18">
        <f>TRUNC(E10*0.0101, 0)</f>
        <v>0</v>
      </c>
      <c r="F13" s="16" t="s">
        <v>482</v>
      </c>
      <c r="G13" s="16" t="s">
        <v>52</v>
      </c>
    </row>
    <row r="14" spans="1:7" ht="21.95" customHeight="1" x14ac:dyDescent="0.3">
      <c r="A14" s="1" t="s">
        <v>483</v>
      </c>
      <c r="B14" s="25"/>
      <c r="C14" s="25"/>
      <c r="D14" s="19" t="s">
        <v>484</v>
      </c>
      <c r="E14" s="18">
        <f>TRUNC(E8*0.03595, 0)</f>
        <v>0</v>
      </c>
      <c r="F14" s="16" t="s">
        <v>485</v>
      </c>
      <c r="G14" s="16" t="s">
        <v>52</v>
      </c>
    </row>
    <row r="15" spans="1:7" ht="21.95" customHeight="1" x14ac:dyDescent="0.3">
      <c r="A15" s="1" t="s">
        <v>486</v>
      </c>
      <c r="B15" s="25"/>
      <c r="C15" s="25"/>
      <c r="D15" s="19" t="s">
        <v>487</v>
      </c>
      <c r="E15" s="18">
        <f>TRUNC(E8*0.0475, 0)</f>
        <v>0</v>
      </c>
      <c r="F15" s="16" t="s">
        <v>488</v>
      </c>
      <c r="G15" s="16" t="s">
        <v>52</v>
      </c>
    </row>
    <row r="16" spans="1:7" ht="21.95" customHeight="1" x14ac:dyDescent="0.3">
      <c r="A16" s="1" t="s">
        <v>489</v>
      </c>
      <c r="B16" s="25"/>
      <c r="C16" s="25"/>
      <c r="D16" s="19" t="s">
        <v>490</v>
      </c>
      <c r="E16" s="18">
        <f>TRUNC(E14*0.1314, 0)</f>
        <v>0</v>
      </c>
      <c r="F16" s="16" t="s">
        <v>491</v>
      </c>
      <c r="G16" s="16" t="s">
        <v>52</v>
      </c>
    </row>
    <row r="17" spans="1:7" ht="21.95" customHeight="1" x14ac:dyDescent="0.3">
      <c r="A17" s="1" t="s">
        <v>492</v>
      </c>
      <c r="B17" s="25"/>
      <c r="C17" s="25"/>
      <c r="D17" s="19" t="s">
        <v>493</v>
      </c>
      <c r="E17" s="18">
        <f>TRUNC(E8*0.023, 0)</f>
        <v>0</v>
      </c>
      <c r="F17" s="16" t="s">
        <v>494</v>
      </c>
      <c r="G17" s="16" t="s">
        <v>52</v>
      </c>
    </row>
    <row r="18" spans="1:7" ht="21.95" customHeight="1" x14ac:dyDescent="0.3">
      <c r="A18" s="1" t="s">
        <v>495</v>
      </c>
      <c r="B18" s="25"/>
      <c r="C18" s="25"/>
      <c r="D18" s="19" t="s">
        <v>496</v>
      </c>
      <c r="E18" s="18">
        <f>TRUNC((E7+E8+0)*0.0311, 0)</f>
        <v>0</v>
      </c>
      <c r="F18" s="16" t="s">
        <v>497</v>
      </c>
      <c r="G18" s="16" t="s">
        <v>52</v>
      </c>
    </row>
    <row r="19" spans="1:7" ht="21.95" customHeight="1" x14ac:dyDescent="0.3">
      <c r="A19" s="1" t="s">
        <v>498</v>
      </c>
      <c r="B19" s="25"/>
      <c r="C19" s="25"/>
      <c r="D19" s="19" t="s">
        <v>499</v>
      </c>
      <c r="E19" s="18">
        <f>TRUNC((E7+E8+E11)*0.003, 0)</f>
        <v>0</v>
      </c>
      <c r="F19" s="16" t="s">
        <v>500</v>
      </c>
      <c r="G19" s="16" t="s">
        <v>52</v>
      </c>
    </row>
    <row r="20" spans="1:7" ht="21.95" customHeight="1" x14ac:dyDescent="0.3">
      <c r="A20" s="1" t="s">
        <v>501</v>
      </c>
      <c r="B20" s="25"/>
      <c r="C20" s="25"/>
      <c r="D20" s="19" t="s">
        <v>502</v>
      </c>
      <c r="E20" s="18">
        <f>TRUNC((E7+E10)*0.046, 0)</f>
        <v>0</v>
      </c>
      <c r="F20" s="16" t="s">
        <v>503</v>
      </c>
      <c r="G20" s="16" t="s">
        <v>52</v>
      </c>
    </row>
    <row r="21" spans="1:7" ht="21.95" customHeight="1" x14ac:dyDescent="0.3">
      <c r="A21" s="1" t="s">
        <v>504</v>
      </c>
      <c r="B21" s="25"/>
      <c r="C21" s="25"/>
      <c r="D21" s="19" t="s">
        <v>505</v>
      </c>
      <c r="E21" s="18">
        <f>TRUNC((E7+E8+E11)*0.00081, 0)</f>
        <v>0</v>
      </c>
      <c r="F21" s="16" t="s">
        <v>506</v>
      </c>
      <c r="G21" s="16" t="s">
        <v>507</v>
      </c>
    </row>
    <row r="22" spans="1:7" ht="21.95" customHeight="1" x14ac:dyDescent="0.3">
      <c r="A22" s="1" t="s">
        <v>508</v>
      </c>
      <c r="B22" s="25"/>
      <c r="C22" s="25"/>
      <c r="D22" s="19" t="s">
        <v>468</v>
      </c>
      <c r="E22" s="18">
        <f>TRUNC(E11+E12+E13+E14+E15+E17+E18+E16+E20+E19+E21, 0)</f>
        <v>0</v>
      </c>
      <c r="F22" s="16" t="s">
        <v>52</v>
      </c>
      <c r="G22" s="16" t="s">
        <v>52</v>
      </c>
    </row>
    <row r="23" spans="1:7" ht="21.95" customHeight="1" x14ac:dyDescent="0.3">
      <c r="A23" s="1" t="s">
        <v>509</v>
      </c>
      <c r="B23" s="20" t="s">
        <v>510</v>
      </c>
      <c r="C23" s="20"/>
      <c r="D23" s="20"/>
      <c r="E23" s="18">
        <f>TRUNC(E7+E10+E22, 0)</f>
        <v>0</v>
      </c>
      <c r="F23" s="16" t="s">
        <v>52</v>
      </c>
      <c r="G23" s="16" t="s">
        <v>52</v>
      </c>
    </row>
    <row r="24" spans="1:7" ht="21.95" customHeight="1" x14ac:dyDescent="0.3">
      <c r="A24" s="1" t="s">
        <v>511</v>
      </c>
      <c r="B24" s="20" t="s">
        <v>512</v>
      </c>
      <c r="C24" s="20"/>
      <c r="D24" s="20"/>
      <c r="E24" s="18">
        <f>TRUNC(E23*0.08, 0)</f>
        <v>0</v>
      </c>
      <c r="F24" s="16" t="s">
        <v>513</v>
      </c>
      <c r="G24" s="16" t="s">
        <v>52</v>
      </c>
    </row>
    <row r="25" spans="1:7" ht="21.95" customHeight="1" x14ac:dyDescent="0.3">
      <c r="A25" s="1" t="s">
        <v>514</v>
      </c>
      <c r="B25" s="20" t="s">
        <v>515</v>
      </c>
      <c r="C25" s="20"/>
      <c r="D25" s="20"/>
      <c r="E25" s="18">
        <f>TRUNC((E10+E22+E24)*0.15-(0/1.1), 0)</f>
        <v>0</v>
      </c>
      <c r="F25" s="16" t="s">
        <v>516</v>
      </c>
      <c r="G25" s="16" t="s">
        <v>52</v>
      </c>
    </row>
    <row r="26" spans="1:7" ht="21.95" customHeight="1" x14ac:dyDescent="0.3">
      <c r="A26" s="1" t="s">
        <v>517</v>
      </c>
      <c r="B26" s="20" t="s">
        <v>518</v>
      </c>
      <c r="C26" s="20"/>
      <c r="D26" s="20"/>
      <c r="E26" s="18">
        <f>TRUNC(공종별집계표!T10, 0)</f>
        <v>0</v>
      </c>
      <c r="F26" s="16" t="s">
        <v>52</v>
      </c>
      <c r="G26" s="16" t="s">
        <v>52</v>
      </c>
    </row>
    <row r="27" spans="1:7" ht="21.95" customHeight="1" x14ac:dyDescent="0.3">
      <c r="A27" s="1" t="s">
        <v>519</v>
      </c>
      <c r="B27" s="20" t="s">
        <v>520</v>
      </c>
      <c r="C27" s="20"/>
      <c r="D27" s="20"/>
      <c r="E27" s="18">
        <f>TRUNC(공종별집계표!T13, 0)</f>
        <v>0</v>
      </c>
      <c r="F27" s="16" t="s">
        <v>52</v>
      </c>
      <c r="G27" s="16" t="s">
        <v>52</v>
      </c>
    </row>
    <row r="28" spans="1:7" ht="21.95" customHeight="1" x14ac:dyDescent="0.3">
      <c r="A28" s="1" t="s">
        <v>521</v>
      </c>
      <c r="B28" s="20" t="s">
        <v>522</v>
      </c>
      <c r="C28" s="20"/>
      <c r="D28" s="20"/>
      <c r="E28" s="18">
        <f>TRUNC(E23+E24+E25+E26+E27, 0)</f>
        <v>0</v>
      </c>
      <c r="F28" s="16" t="s">
        <v>52</v>
      </c>
      <c r="G28" s="16" t="s">
        <v>52</v>
      </c>
    </row>
    <row r="29" spans="1:7" ht="21.95" customHeight="1" x14ac:dyDescent="0.3">
      <c r="A29" s="1" t="s">
        <v>523</v>
      </c>
      <c r="B29" s="20" t="s">
        <v>524</v>
      </c>
      <c r="C29" s="20"/>
      <c r="D29" s="20"/>
      <c r="E29" s="18">
        <f>TRUNC(E28*0.1, 0)</f>
        <v>0</v>
      </c>
      <c r="F29" s="16" t="s">
        <v>525</v>
      </c>
      <c r="G29" s="16" t="s">
        <v>52</v>
      </c>
    </row>
    <row r="30" spans="1:7" ht="21.95" customHeight="1" x14ac:dyDescent="0.3">
      <c r="A30" s="1" t="s">
        <v>526</v>
      </c>
      <c r="B30" s="20" t="s">
        <v>527</v>
      </c>
      <c r="C30" s="20"/>
      <c r="D30" s="20"/>
      <c r="E30" s="18">
        <f>TRUNC(공종별집계표!T11, 0)</f>
        <v>0</v>
      </c>
      <c r="F30" s="16" t="s">
        <v>52</v>
      </c>
      <c r="G30" s="16" t="s">
        <v>52</v>
      </c>
    </row>
    <row r="31" spans="1:7" ht="21.95" customHeight="1" x14ac:dyDescent="0.3">
      <c r="A31" s="1" t="s">
        <v>528</v>
      </c>
      <c r="B31" s="20" t="s">
        <v>529</v>
      </c>
      <c r="C31" s="20"/>
      <c r="D31" s="20"/>
      <c r="E31" s="18">
        <f>TRUNC(공종별집계표!T12, 0)</f>
        <v>0</v>
      </c>
      <c r="F31" s="16" t="s">
        <v>52</v>
      </c>
      <c r="G31" s="16" t="s">
        <v>52</v>
      </c>
    </row>
    <row r="32" spans="1:7" ht="21.95" customHeight="1" x14ac:dyDescent="0.3">
      <c r="A32" s="1" t="s">
        <v>530</v>
      </c>
      <c r="B32" s="20" t="s">
        <v>531</v>
      </c>
      <c r="C32" s="20"/>
      <c r="D32" s="20"/>
      <c r="E32" s="18">
        <f>TRUNC(E28+E29, 0)</f>
        <v>0</v>
      </c>
      <c r="F32" s="16" t="s">
        <v>52</v>
      </c>
      <c r="G32" s="16" t="s">
        <v>52</v>
      </c>
    </row>
    <row r="33" spans="1:7" ht="21.95" customHeight="1" x14ac:dyDescent="0.3">
      <c r="A33" s="1" t="s">
        <v>532</v>
      </c>
      <c r="B33" s="20" t="s">
        <v>533</v>
      </c>
      <c r="C33" s="20"/>
      <c r="D33" s="20"/>
      <c r="E33" s="18">
        <f>TRUNC(E32+0, 0)</f>
        <v>0</v>
      </c>
      <c r="F33" s="16" t="s">
        <v>52</v>
      </c>
      <c r="G33" s="16" t="s">
        <v>52</v>
      </c>
    </row>
  </sheetData>
  <mergeCells count="19">
    <mergeCell ref="B28:D28"/>
    <mergeCell ref="B1:G1"/>
    <mergeCell ref="B2:E2"/>
    <mergeCell ref="F2:G2"/>
    <mergeCell ref="B3:D3"/>
    <mergeCell ref="B4:B22"/>
    <mergeCell ref="C4:C7"/>
    <mergeCell ref="C8:C10"/>
    <mergeCell ref="C11:C22"/>
    <mergeCell ref="B23:D23"/>
    <mergeCell ref="B24:D24"/>
    <mergeCell ref="B25:D25"/>
    <mergeCell ref="B26:D26"/>
    <mergeCell ref="B27:D27"/>
    <mergeCell ref="B29:D29"/>
    <mergeCell ref="B30:D30"/>
    <mergeCell ref="B31:D31"/>
    <mergeCell ref="B32:D32"/>
    <mergeCell ref="B33:D33"/>
  </mergeCells>
  <phoneticPr fontId="3" type="noConversion"/>
  <pageMargins left="0.78740157480314954" right="0" top="0.39370078740157477" bottom="0.39370078740157477" header="0" footer="0"/>
  <pageSetup paperSize="9" scale="78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T27"/>
  <sheetViews>
    <sheetView workbookViewId="0"/>
  </sheetViews>
  <sheetFormatPr defaultRowHeight="16.5" x14ac:dyDescent="0.3"/>
  <cols>
    <col min="1" max="1" width="40.625" customWidth="1"/>
    <col min="2" max="2" width="20.625" customWidth="1"/>
    <col min="3" max="4" width="4.625" customWidth="1"/>
    <col min="5" max="12" width="13.625" customWidth="1"/>
    <col min="13" max="13" width="12.625" customWidth="1"/>
    <col min="14" max="16" width="2.625" hidden="1" customWidth="1"/>
    <col min="17" max="19" width="1.625" hidden="1" customWidth="1"/>
    <col min="20" max="20" width="18.625" hidden="1" customWidth="1"/>
  </cols>
  <sheetData>
    <row r="1" spans="1:20" ht="30" customHeight="1" x14ac:dyDescent="0.3">
      <c r="A1" s="4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</row>
    <row r="2" spans="1:20" ht="30" customHeight="1" x14ac:dyDescent="0.3">
      <c r="A2" s="6" t="s">
        <v>1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8"/>
    </row>
    <row r="3" spans="1:20" ht="30" customHeight="1" x14ac:dyDescent="0.3">
      <c r="A3" s="27" t="s">
        <v>2</v>
      </c>
      <c r="B3" s="27" t="s">
        <v>3</v>
      </c>
      <c r="C3" s="27" t="s">
        <v>4</v>
      </c>
      <c r="D3" s="27" t="s">
        <v>5</v>
      </c>
      <c r="E3" s="27" t="s">
        <v>6</v>
      </c>
      <c r="F3" s="27"/>
      <c r="G3" s="27" t="s">
        <v>9</v>
      </c>
      <c r="H3" s="27"/>
      <c r="I3" s="27" t="s">
        <v>10</v>
      </c>
      <c r="J3" s="27"/>
      <c r="K3" s="27" t="s">
        <v>11</v>
      </c>
      <c r="L3" s="27"/>
      <c r="M3" s="27" t="s">
        <v>12</v>
      </c>
      <c r="N3" s="26" t="s">
        <v>13</v>
      </c>
      <c r="O3" s="26" t="s">
        <v>14</v>
      </c>
      <c r="P3" s="26" t="s">
        <v>15</v>
      </c>
      <c r="Q3" s="26" t="s">
        <v>16</v>
      </c>
      <c r="R3" s="26" t="s">
        <v>17</v>
      </c>
      <c r="S3" s="26" t="s">
        <v>18</v>
      </c>
      <c r="T3" s="26" t="s">
        <v>19</v>
      </c>
    </row>
    <row r="4" spans="1:20" ht="30" customHeight="1" x14ac:dyDescent="0.3">
      <c r="A4" s="28"/>
      <c r="B4" s="28"/>
      <c r="C4" s="28"/>
      <c r="D4" s="28"/>
      <c r="E4" s="12" t="s">
        <v>7</v>
      </c>
      <c r="F4" s="12" t="s">
        <v>8</v>
      </c>
      <c r="G4" s="12" t="s">
        <v>7</v>
      </c>
      <c r="H4" s="12" t="s">
        <v>8</v>
      </c>
      <c r="I4" s="12" t="s">
        <v>7</v>
      </c>
      <c r="J4" s="12" t="s">
        <v>8</v>
      </c>
      <c r="K4" s="12" t="s">
        <v>7</v>
      </c>
      <c r="L4" s="12" t="s">
        <v>8</v>
      </c>
      <c r="M4" s="28"/>
      <c r="N4" s="26"/>
      <c r="O4" s="26"/>
      <c r="P4" s="26"/>
      <c r="Q4" s="26"/>
      <c r="R4" s="26"/>
      <c r="S4" s="26"/>
      <c r="T4" s="26"/>
    </row>
    <row r="5" spans="1:20" ht="30" customHeight="1" x14ac:dyDescent="0.3">
      <c r="A5" s="13" t="s">
        <v>51</v>
      </c>
      <c r="B5" s="13" t="s">
        <v>52</v>
      </c>
      <c r="C5" s="13" t="s">
        <v>52</v>
      </c>
      <c r="D5" s="14">
        <v>1</v>
      </c>
      <c r="E5" s="15">
        <f>F6+F7+F8+F9</f>
        <v>0</v>
      </c>
      <c r="F5" s="15">
        <f t="shared" ref="F5:F13" si="0">E5*D5</f>
        <v>0</v>
      </c>
      <c r="G5" s="15">
        <f>H6+H7+H8+H9</f>
        <v>0</v>
      </c>
      <c r="H5" s="15">
        <f t="shared" ref="H5:H13" si="1">G5*D5</f>
        <v>0</v>
      </c>
      <c r="I5" s="15">
        <f>J6+J7+J8+J9</f>
        <v>0</v>
      </c>
      <c r="J5" s="15">
        <f t="shared" ref="J5:J13" si="2">I5*D5</f>
        <v>0</v>
      </c>
      <c r="K5" s="15">
        <f t="shared" ref="K5:K13" si="3">E5+G5+I5</f>
        <v>0</v>
      </c>
      <c r="L5" s="15">
        <f t="shared" ref="L5:L13" si="4">F5+H5+J5</f>
        <v>0</v>
      </c>
      <c r="M5" s="13" t="s">
        <v>52</v>
      </c>
      <c r="N5" s="2" t="s">
        <v>53</v>
      </c>
      <c r="O5" s="2" t="s">
        <v>52</v>
      </c>
      <c r="P5" s="2" t="s">
        <v>52</v>
      </c>
      <c r="Q5" s="2" t="s">
        <v>52</v>
      </c>
      <c r="R5" s="3">
        <v>1</v>
      </c>
      <c r="S5" s="2" t="s">
        <v>52</v>
      </c>
      <c r="T5" s="11"/>
    </row>
    <row r="6" spans="1:20" ht="30" customHeight="1" x14ac:dyDescent="0.3">
      <c r="A6" s="13" t="s">
        <v>54</v>
      </c>
      <c r="B6" s="13" t="s">
        <v>52</v>
      </c>
      <c r="C6" s="13" t="s">
        <v>52</v>
      </c>
      <c r="D6" s="14">
        <v>1</v>
      </c>
      <c r="E6" s="15">
        <f>공종별내역서!F27</f>
        <v>0</v>
      </c>
      <c r="F6" s="15">
        <f t="shared" si="0"/>
        <v>0</v>
      </c>
      <c r="G6" s="15">
        <f>공종별내역서!H27</f>
        <v>0</v>
      </c>
      <c r="H6" s="15">
        <f t="shared" si="1"/>
        <v>0</v>
      </c>
      <c r="I6" s="15">
        <f>공종별내역서!J27</f>
        <v>0</v>
      </c>
      <c r="J6" s="15">
        <f t="shared" si="2"/>
        <v>0</v>
      </c>
      <c r="K6" s="15">
        <f t="shared" si="3"/>
        <v>0</v>
      </c>
      <c r="L6" s="15">
        <f t="shared" si="4"/>
        <v>0</v>
      </c>
      <c r="M6" s="13" t="s">
        <v>52</v>
      </c>
      <c r="N6" s="2" t="s">
        <v>55</v>
      </c>
      <c r="O6" s="2" t="s">
        <v>52</v>
      </c>
      <c r="P6" s="2" t="s">
        <v>53</v>
      </c>
      <c r="Q6" s="2" t="s">
        <v>52</v>
      </c>
      <c r="R6" s="3">
        <v>2</v>
      </c>
      <c r="S6" s="2" t="s">
        <v>52</v>
      </c>
      <c r="T6" s="11"/>
    </row>
    <row r="7" spans="1:20" ht="30" customHeight="1" x14ac:dyDescent="0.3">
      <c r="A7" s="13" t="s">
        <v>118</v>
      </c>
      <c r="B7" s="13" t="s">
        <v>52</v>
      </c>
      <c r="C7" s="13" t="s">
        <v>52</v>
      </c>
      <c r="D7" s="14">
        <v>1</v>
      </c>
      <c r="E7" s="15">
        <f>공종별내역서!F51</f>
        <v>0</v>
      </c>
      <c r="F7" s="15">
        <f t="shared" si="0"/>
        <v>0</v>
      </c>
      <c r="G7" s="15">
        <f>공종별내역서!H51</f>
        <v>0</v>
      </c>
      <c r="H7" s="15">
        <f t="shared" si="1"/>
        <v>0</v>
      </c>
      <c r="I7" s="15">
        <f>공종별내역서!J51</f>
        <v>0</v>
      </c>
      <c r="J7" s="15">
        <f t="shared" si="2"/>
        <v>0</v>
      </c>
      <c r="K7" s="15">
        <f t="shared" si="3"/>
        <v>0</v>
      </c>
      <c r="L7" s="15">
        <f t="shared" si="4"/>
        <v>0</v>
      </c>
      <c r="M7" s="13" t="s">
        <v>52</v>
      </c>
      <c r="N7" s="2" t="s">
        <v>119</v>
      </c>
      <c r="O7" s="2" t="s">
        <v>52</v>
      </c>
      <c r="P7" s="2" t="s">
        <v>53</v>
      </c>
      <c r="Q7" s="2" t="s">
        <v>52</v>
      </c>
      <c r="R7" s="3">
        <v>2</v>
      </c>
      <c r="S7" s="2" t="s">
        <v>52</v>
      </c>
      <c r="T7" s="11"/>
    </row>
    <row r="8" spans="1:20" ht="30" customHeight="1" x14ac:dyDescent="0.3">
      <c r="A8" s="13" t="s">
        <v>167</v>
      </c>
      <c r="B8" s="13" t="s">
        <v>52</v>
      </c>
      <c r="C8" s="13" t="s">
        <v>52</v>
      </c>
      <c r="D8" s="14">
        <v>1</v>
      </c>
      <c r="E8" s="15">
        <f>공종별내역서!F99</f>
        <v>0</v>
      </c>
      <c r="F8" s="15">
        <f t="shared" si="0"/>
        <v>0</v>
      </c>
      <c r="G8" s="15">
        <f>공종별내역서!H99</f>
        <v>0</v>
      </c>
      <c r="H8" s="15">
        <f t="shared" si="1"/>
        <v>0</v>
      </c>
      <c r="I8" s="15">
        <f>공종별내역서!J99</f>
        <v>0</v>
      </c>
      <c r="J8" s="15">
        <f t="shared" si="2"/>
        <v>0</v>
      </c>
      <c r="K8" s="15">
        <f t="shared" si="3"/>
        <v>0</v>
      </c>
      <c r="L8" s="15">
        <f t="shared" si="4"/>
        <v>0</v>
      </c>
      <c r="M8" s="13" t="s">
        <v>52</v>
      </c>
      <c r="N8" s="2" t="s">
        <v>168</v>
      </c>
      <c r="O8" s="2" t="s">
        <v>52</v>
      </c>
      <c r="P8" s="2" t="s">
        <v>53</v>
      </c>
      <c r="Q8" s="2" t="s">
        <v>52</v>
      </c>
      <c r="R8" s="3">
        <v>2</v>
      </c>
      <c r="S8" s="2" t="s">
        <v>52</v>
      </c>
      <c r="T8" s="11"/>
    </row>
    <row r="9" spans="1:20" ht="30" customHeight="1" x14ac:dyDescent="0.3">
      <c r="A9" s="13" t="s">
        <v>314</v>
      </c>
      <c r="B9" s="13" t="s">
        <v>52</v>
      </c>
      <c r="C9" s="13" t="s">
        <v>52</v>
      </c>
      <c r="D9" s="14">
        <v>1</v>
      </c>
      <c r="E9" s="15">
        <f>공종별내역서!F147</f>
        <v>0</v>
      </c>
      <c r="F9" s="15">
        <f t="shared" si="0"/>
        <v>0</v>
      </c>
      <c r="G9" s="15">
        <f>공종별내역서!H147</f>
        <v>0</v>
      </c>
      <c r="H9" s="15">
        <f t="shared" si="1"/>
        <v>0</v>
      </c>
      <c r="I9" s="15">
        <f>공종별내역서!J147</f>
        <v>0</v>
      </c>
      <c r="J9" s="15">
        <f t="shared" si="2"/>
        <v>0</v>
      </c>
      <c r="K9" s="15">
        <f t="shared" si="3"/>
        <v>0</v>
      </c>
      <c r="L9" s="15">
        <f t="shared" si="4"/>
        <v>0</v>
      </c>
      <c r="M9" s="13" t="s">
        <v>52</v>
      </c>
      <c r="N9" s="2" t="s">
        <v>315</v>
      </c>
      <c r="O9" s="2" t="s">
        <v>52</v>
      </c>
      <c r="P9" s="2" t="s">
        <v>53</v>
      </c>
      <c r="Q9" s="2" t="s">
        <v>52</v>
      </c>
      <c r="R9" s="3">
        <v>2</v>
      </c>
      <c r="S9" s="2" t="s">
        <v>52</v>
      </c>
      <c r="T9" s="11"/>
    </row>
    <row r="10" spans="1:20" ht="30" customHeight="1" x14ac:dyDescent="0.3">
      <c r="A10" s="13" t="s">
        <v>414</v>
      </c>
      <c r="B10" s="13" t="s">
        <v>52</v>
      </c>
      <c r="C10" s="13" t="s">
        <v>52</v>
      </c>
      <c r="D10" s="14">
        <v>1</v>
      </c>
      <c r="E10" s="15">
        <f>공종별내역서!F171</f>
        <v>0</v>
      </c>
      <c r="F10" s="15">
        <f t="shared" si="0"/>
        <v>0</v>
      </c>
      <c r="G10" s="15">
        <f>공종별내역서!H171</f>
        <v>0</v>
      </c>
      <c r="H10" s="15">
        <f t="shared" si="1"/>
        <v>0</v>
      </c>
      <c r="I10" s="15">
        <f>공종별내역서!J171</f>
        <v>0</v>
      </c>
      <c r="J10" s="15">
        <f t="shared" si="2"/>
        <v>0</v>
      </c>
      <c r="K10" s="15">
        <f t="shared" si="3"/>
        <v>0</v>
      </c>
      <c r="L10" s="15">
        <f t="shared" si="4"/>
        <v>0</v>
      </c>
      <c r="M10" s="13" t="s">
        <v>52</v>
      </c>
      <c r="N10" s="2" t="s">
        <v>415</v>
      </c>
      <c r="O10" s="2" t="s">
        <v>52</v>
      </c>
      <c r="P10" s="2" t="s">
        <v>52</v>
      </c>
      <c r="Q10" s="2" t="s">
        <v>407</v>
      </c>
      <c r="R10" s="3">
        <v>2</v>
      </c>
      <c r="S10" s="2" t="s">
        <v>52</v>
      </c>
      <c r="T10" s="11">
        <f>L10*1</f>
        <v>0</v>
      </c>
    </row>
    <row r="11" spans="1:20" ht="30" customHeight="1" x14ac:dyDescent="0.3">
      <c r="A11" s="13" t="s">
        <v>426</v>
      </c>
      <c r="B11" s="13" t="s">
        <v>52</v>
      </c>
      <c r="C11" s="13" t="s">
        <v>52</v>
      </c>
      <c r="D11" s="14">
        <v>1</v>
      </c>
      <c r="E11" s="15">
        <f>공종별내역서!F195</f>
        <v>0</v>
      </c>
      <c r="F11" s="15">
        <f t="shared" si="0"/>
        <v>0</v>
      </c>
      <c r="G11" s="15">
        <f>공종별내역서!H195</f>
        <v>0</v>
      </c>
      <c r="H11" s="15">
        <f t="shared" si="1"/>
        <v>0</v>
      </c>
      <c r="I11" s="15">
        <f>공종별내역서!J195</f>
        <v>0</v>
      </c>
      <c r="J11" s="15">
        <f t="shared" si="2"/>
        <v>0</v>
      </c>
      <c r="K11" s="15">
        <f t="shared" si="3"/>
        <v>0</v>
      </c>
      <c r="L11" s="15">
        <f t="shared" si="4"/>
        <v>0</v>
      </c>
      <c r="M11" s="13" t="s">
        <v>52</v>
      </c>
      <c r="N11" s="2" t="s">
        <v>427</v>
      </c>
      <c r="O11" s="2" t="s">
        <v>52</v>
      </c>
      <c r="P11" s="2" t="s">
        <v>52</v>
      </c>
      <c r="Q11" s="2" t="s">
        <v>428</v>
      </c>
      <c r="R11" s="3">
        <v>2</v>
      </c>
      <c r="S11" s="2" t="s">
        <v>52</v>
      </c>
      <c r="T11" s="11">
        <f>L11*1</f>
        <v>0</v>
      </c>
    </row>
    <row r="12" spans="1:20" ht="30" customHeight="1" x14ac:dyDescent="0.3">
      <c r="A12" s="13" t="s">
        <v>432</v>
      </c>
      <c r="B12" s="13" t="s">
        <v>52</v>
      </c>
      <c r="C12" s="13" t="s">
        <v>52</v>
      </c>
      <c r="D12" s="14">
        <v>1</v>
      </c>
      <c r="E12" s="15">
        <f>공종별내역서!F219</f>
        <v>0</v>
      </c>
      <c r="F12" s="15">
        <f t="shared" si="0"/>
        <v>0</v>
      </c>
      <c r="G12" s="15">
        <f>공종별내역서!H219</f>
        <v>0</v>
      </c>
      <c r="H12" s="15">
        <f t="shared" si="1"/>
        <v>0</v>
      </c>
      <c r="I12" s="15">
        <f>공종별내역서!J219</f>
        <v>0</v>
      </c>
      <c r="J12" s="15">
        <f t="shared" si="2"/>
        <v>0</v>
      </c>
      <c r="K12" s="15">
        <f t="shared" si="3"/>
        <v>0</v>
      </c>
      <c r="L12" s="15">
        <f t="shared" si="4"/>
        <v>0</v>
      </c>
      <c r="M12" s="13" t="s">
        <v>52</v>
      </c>
      <c r="N12" s="2" t="s">
        <v>433</v>
      </c>
      <c r="O12" s="2" t="s">
        <v>52</v>
      </c>
      <c r="P12" s="2" t="s">
        <v>52</v>
      </c>
      <c r="Q12" s="2" t="s">
        <v>434</v>
      </c>
      <c r="R12" s="3">
        <v>2</v>
      </c>
      <c r="S12" s="2" t="s">
        <v>52</v>
      </c>
      <c r="T12" s="11">
        <f>L12*1</f>
        <v>0</v>
      </c>
    </row>
    <row r="13" spans="1:20" ht="30" customHeight="1" x14ac:dyDescent="0.3">
      <c r="A13" s="13" t="s">
        <v>438</v>
      </c>
      <c r="B13" s="13" t="s">
        <v>52</v>
      </c>
      <c r="C13" s="13" t="s">
        <v>52</v>
      </c>
      <c r="D13" s="14">
        <v>1</v>
      </c>
      <c r="E13" s="15">
        <f>공종별내역서!F243</f>
        <v>0</v>
      </c>
      <c r="F13" s="15">
        <f t="shared" si="0"/>
        <v>0</v>
      </c>
      <c r="G13" s="15">
        <f>공종별내역서!H243</f>
        <v>0</v>
      </c>
      <c r="H13" s="15">
        <f t="shared" si="1"/>
        <v>0</v>
      </c>
      <c r="I13" s="15">
        <f>공종별내역서!J243</f>
        <v>0</v>
      </c>
      <c r="J13" s="15">
        <f t="shared" si="2"/>
        <v>0</v>
      </c>
      <c r="K13" s="15">
        <f t="shared" si="3"/>
        <v>0</v>
      </c>
      <c r="L13" s="15">
        <f t="shared" si="4"/>
        <v>0</v>
      </c>
      <c r="M13" s="13" t="s">
        <v>52</v>
      </c>
      <c r="N13" s="2" t="s">
        <v>439</v>
      </c>
      <c r="O13" s="2" t="s">
        <v>52</v>
      </c>
      <c r="P13" s="2" t="s">
        <v>52</v>
      </c>
      <c r="Q13" s="2" t="s">
        <v>440</v>
      </c>
      <c r="R13" s="3">
        <v>2</v>
      </c>
      <c r="S13" s="2" t="s">
        <v>52</v>
      </c>
      <c r="T13" s="11">
        <f>L13*1</f>
        <v>0</v>
      </c>
    </row>
    <row r="14" spans="1:20" ht="30" customHeight="1" x14ac:dyDescent="0.3">
      <c r="A14" s="14"/>
      <c r="B14" s="14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T14" s="10"/>
    </row>
    <row r="15" spans="1:20" ht="30" customHeight="1" x14ac:dyDescent="0.3">
      <c r="A15" s="14"/>
      <c r="B15" s="14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T15" s="10"/>
    </row>
    <row r="16" spans="1:20" ht="30" customHeight="1" x14ac:dyDescent="0.3">
      <c r="A16" s="14"/>
      <c r="B16" s="14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T16" s="10"/>
    </row>
    <row r="17" spans="1:20" ht="30" customHeight="1" x14ac:dyDescent="0.3">
      <c r="A17" s="14"/>
      <c r="B17" s="14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T17" s="10"/>
    </row>
    <row r="18" spans="1:20" ht="30" customHeight="1" x14ac:dyDescent="0.3">
      <c r="A18" s="14"/>
      <c r="B18" s="14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T18" s="10"/>
    </row>
    <row r="19" spans="1:20" ht="30" customHeight="1" x14ac:dyDescent="0.3">
      <c r="A19" s="14"/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T19" s="10"/>
    </row>
    <row r="20" spans="1:20" ht="30" customHeight="1" x14ac:dyDescent="0.3">
      <c r="A20" s="14"/>
      <c r="B20" s="14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T20" s="10"/>
    </row>
    <row r="21" spans="1:20" ht="30" customHeight="1" x14ac:dyDescent="0.3">
      <c r="A21" s="14"/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T21" s="10"/>
    </row>
    <row r="22" spans="1:20" ht="30" customHeight="1" x14ac:dyDescent="0.3">
      <c r="A22" s="14"/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T22" s="10"/>
    </row>
    <row r="23" spans="1:20" ht="30" customHeight="1" x14ac:dyDescent="0.3">
      <c r="A23" s="14"/>
      <c r="B23" s="14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T23" s="10"/>
    </row>
    <row r="24" spans="1:20" ht="30" customHeight="1" x14ac:dyDescent="0.3">
      <c r="A24" s="14"/>
      <c r="B24" s="14"/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T24" s="10"/>
    </row>
    <row r="25" spans="1:20" ht="30" customHeight="1" x14ac:dyDescent="0.3">
      <c r="A25" s="14"/>
      <c r="B25" s="14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T25" s="10"/>
    </row>
    <row r="26" spans="1:20" ht="30" customHeight="1" x14ac:dyDescent="0.3">
      <c r="A26" s="14"/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  <c r="T26" s="10"/>
    </row>
    <row r="27" spans="1:20" ht="30" customHeight="1" x14ac:dyDescent="0.3">
      <c r="A27" s="13" t="s">
        <v>116</v>
      </c>
      <c r="B27" s="14"/>
      <c r="C27" s="14"/>
      <c r="D27" s="14"/>
      <c r="E27" s="14"/>
      <c r="F27" s="15">
        <f>F5</f>
        <v>0</v>
      </c>
      <c r="G27" s="14"/>
      <c r="H27" s="15">
        <f>H5</f>
        <v>0</v>
      </c>
      <c r="I27" s="14"/>
      <c r="J27" s="15">
        <f>J5</f>
        <v>0</v>
      </c>
      <c r="K27" s="14"/>
      <c r="L27" s="15">
        <f>L5</f>
        <v>0</v>
      </c>
      <c r="M27" s="14"/>
      <c r="T27" s="10"/>
    </row>
  </sheetData>
  <mergeCells count="16">
    <mergeCell ref="G3:H3"/>
    <mergeCell ref="A3:A4"/>
    <mergeCell ref="B3:B4"/>
    <mergeCell ref="C3:C4"/>
    <mergeCell ref="D3:D4"/>
    <mergeCell ref="E3:F3"/>
    <mergeCell ref="Q3:Q4"/>
    <mergeCell ref="R3:R4"/>
    <mergeCell ref="S3:S4"/>
    <mergeCell ref="T3:T4"/>
    <mergeCell ref="I3:J3"/>
    <mergeCell ref="K3:L3"/>
    <mergeCell ref="M3:M4"/>
    <mergeCell ref="N3:N4"/>
    <mergeCell ref="O3:O4"/>
    <mergeCell ref="P3:P4"/>
  </mergeCells>
  <phoneticPr fontId="3" type="noConversion"/>
  <pageMargins left="0.78740157480314954" right="0" top="0.39370078740157477" bottom="0.39370078740157477" header="0" footer="0"/>
  <pageSetup paperSize="9" scale="6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V243"/>
  <sheetViews>
    <sheetView topLeftCell="A131" workbookViewId="0"/>
  </sheetViews>
  <sheetFormatPr defaultRowHeight="16.5" x14ac:dyDescent="0.3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3" width="2.625" hidden="1" customWidth="1"/>
    <col min="44" max="44" width="10.625" hidden="1" customWidth="1"/>
    <col min="45" max="46" width="1.625" hidden="1" customWidth="1"/>
    <col min="47" max="47" width="24.625" hidden="1" customWidth="1"/>
    <col min="48" max="48" width="10.625" hidden="1" customWidth="1"/>
  </cols>
  <sheetData>
    <row r="1" spans="1:48" ht="30" customHeight="1" x14ac:dyDescent="0.3">
      <c r="A1" s="6" t="s">
        <v>1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8"/>
    </row>
    <row r="2" spans="1:48" ht="30" customHeight="1" x14ac:dyDescent="0.3">
      <c r="A2" s="27" t="s">
        <v>2</v>
      </c>
      <c r="B2" s="27" t="s">
        <v>3</v>
      </c>
      <c r="C2" s="27" t="s">
        <v>4</v>
      </c>
      <c r="D2" s="27" t="s">
        <v>5</v>
      </c>
      <c r="E2" s="27" t="s">
        <v>6</v>
      </c>
      <c r="F2" s="27"/>
      <c r="G2" s="27" t="s">
        <v>9</v>
      </c>
      <c r="H2" s="27"/>
      <c r="I2" s="27" t="s">
        <v>10</v>
      </c>
      <c r="J2" s="27"/>
      <c r="K2" s="27" t="s">
        <v>11</v>
      </c>
      <c r="L2" s="27"/>
      <c r="M2" s="27" t="s">
        <v>12</v>
      </c>
      <c r="N2" s="26" t="s">
        <v>20</v>
      </c>
      <c r="O2" s="26" t="s">
        <v>14</v>
      </c>
      <c r="P2" s="26" t="s">
        <v>21</v>
      </c>
      <c r="Q2" s="26" t="s">
        <v>13</v>
      </c>
      <c r="R2" s="26" t="s">
        <v>22</v>
      </c>
      <c r="S2" s="26" t="s">
        <v>23</v>
      </c>
      <c r="T2" s="26" t="s">
        <v>24</v>
      </c>
      <c r="U2" s="26" t="s">
        <v>25</v>
      </c>
      <c r="V2" s="26" t="s">
        <v>26</v>
      </c>
      <c r="W2" s="26" t="s">
        <v>27</v>
      </c>
      <c r="X2" s="26" t="s">
        <v>28</v>
      </c>
      <c r="Y2" s="26" t="s">
        <v>29</v>
      </c>
      <c r="Z2" s="26" t="s">
        <v>30</v>
      </c>
      <c r="AA2" s="26" t="s">
        <v>31</v>
      </c>
      <c r="AB2" s="26" t="s">
        <v>32</v>
      </c>
      <c r="AC2" s="26" t="s">
        <v>33</v>
      </c>
      <c r="AD2" s="26" t="s">
        <v>34</v>
      </c>
      <c r="AE2" s="26" t="s">
        <v>35</v>
      </c>
      <c r="AF2" s="26" t="s">
        <v>36</v>
      </c>
      <c r="AG2" s="26" t="s">
        <v>37</v>
      </c>
      <c r="AH2" s="26" t="s">
        <v>38</v>
      </c>
      <c r="AI2" s="26" t="s">
        <v>39</v>
      </c>
      <c r="AJ2" s="26" t="s">
        <v>40</v>
      </c>
      <c r="AK2" s="26" t="s">
        <v>41</v>
      </c>
      <c r="AL2" s="26" t="s">
        <v>42</v>
      </c>
      <c r="AM2" s="26" t="s">
        <v>43</v>
      </c>
      <c r="AN2" s="26" t="s">
        <v>44</v>
      </c>
      <c r="AO2" s="26" t="s">
        <v>45</v>
      </c>
      <c r="AP2" s="26" t="s">
        <v>46</v>
      </c>
      <c r="AQ2" s="26" t="s">
        <v>47</v>
      </c>
      <c r="AR2" s="26" t="s">
        <v>48</v>
      </c>
      <c r="AS2" s="26" t="s">
        <v>16</v>
      </c>
      <c r="AT2" s="26" t="s">
        <v>17</v>
      </c>
      <c r="AU2" s="26" t="s">
        <v>49</v>
      </c>
      <c r="AV2" s="26" t="s">
        <v>50</v>
      </c>
    </row>
    <row r="3" spans="1:48" ht="30" customHeight="1" x14ac:dyDescent="0.3">
      <c r="A3" s="27"/>
      <c r="B3" s="27"/>
      <c r="C3" s="27"/>
      <c r="D3" s="27"/>
      <c r="E3" s="9" t="s">
        <v>7</v>
      </c>
      <c r="F3" s="9" t="s">
        <v>8</v>
      </c>
      <c r="G3" s="9" t="s">
        <v>7</v>
      </c>
      <c r="H3" s="9" t="s">
        <v>8</v>
      </c>
      <c r="I3" s="9" t="s">
        <v>7</v>
      </c>
      <c r="J3" s="9" t="s">
        <v>8</v>
      </c>
      <c r="K3" s="9" t="s">
        <v>7</v>
      </c>
      <c r="L3" s="9" t="s">
        <v>8</v>
      </c>
      <c r="M3" s="27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  <c r="AT3" s="26"/>
      <c r="AU3" s="26"/>
      <c r="AV3" s="26"/>
    </row>
    <row r="4" spans="1:48" ht="30" customHeight="1" x14ac:dyDescent="0.3">
      <c r="A4" s="16" t="s">
        <v>54</v>
      </c>
      <c r="B4" s="16" t="s">
        <v>52</v>
      </c>
      <c r="C4" s="17"/>
      <c r="D4" s="17"/>
      <c r="E4" s="18"/>
      <c r="F4" s="18"/>
      <c r="G4" s="18"/>
      <c r="H4" s="18"/>
      <c r="I4" s="18"/>
      <c r="J4" s="18"/>
      <c r="K4" s="18"/>
      <c r="L4" s="18"/>
      <c r="M4" s="17"/>
      <c r="N4" s="3"/>
      <c r="O4" s="3"/>
      <c r="P4" s="3"/>
      <c r="Q4" s="2" t="s">
        <v>55</v>
      </c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</row>
    <row r="5" spans="1:48" ht="30" customHeight="1" x14ac:dyDescent="0.3">
      <c r="A5" s="16" t="s">
        <v>56</v>
      </c>
      <c r="B5" s="16" t="s">
        <v>579</v>
      </c>
      <c r="C5" s="16" t="s">
        <v>57</v>
      </c>
      <c r="D5" s="17">
        <v>1</v>
      </c>
      <c r="E5" s="18"/>
      <c r="F5" s="18">
        <f t="shared" ref="F5:F26" si="0">TRUNC(E5*D5, 0)</f>
        <v>0</v>
      </c>
      <c r="G5" s="18">
        <v>0</v>
      </c>
      <c r="H5" s="18">
        <f t="shared" ref="H5:H26" si="1">TRUNC(G5*D5, 0)</f>
        <v>0</v>
      </c>
      <c r="I5" s="18">
        <v>0</v>
      </c>
      <c r="J5" s="18">
        <f t="shared" ref="J5:J26" si="2">TRUNC(I5*D5, 0)</f>
        <v>0</v>
      </c>
      <c r="K5" s="18">
        <f t="shared" ref="K5:K26" si="3">TRUNC(E5+G5+I5, 0)</f>
        <v>0</v>
      </c>
      <c r="L5" s="18">
        <f t="shared" ref="L5:L26" si="4">TRUNC(F5+H5+J5, 0)</f>
        <v>0</v>
      </c>
      <c r="M5" s="16" t="s">
        <v>52</v>
      </c>
      <c r="N5" s="2" t="s">
        <v>58</v>
      </c>
      <c r="O5" s="2" t="s">
        <v>52</v>
      </c>
      <c r="P5" s="2" t="s">
        <v>52</v>
      </c>
      <c r="Q5" s="2" t="s">
        <v>55</v>
      </c>
      <c r="R5" s="2" t="s">
        <v>59</v>
      </c>
      <c r="S5" s="2" t="s">
        <v>59</v>
      </c>
      <c r="T5" s="2" t="s">
        <v>60</v>
      </c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2" t="s">
        <v>52</v>
      </c>
      <c r="AS5" s="2" t="s">
        <v>52</v>
      </c>
      <c r="AT5" s="3"/>
      <c r="AU5" s="2" t="s">
        <v>61</v>
      </c>
      <c r="AV5" s="3">
        <v>7</v>
      </c>
    </row>
    <row r="6" spans="1:48" ht="30" customHeight="1" x14ac:dyDescent="0.3">
      <c r="A6" s="16" t="s">
        <v>62</v>
      </c>
      <c r="B6" s="16" t="s">
        <v>580</v>
      </c>
      <c r="C6" s="16" t="s">
        <v>57</v>
      </c>
      <c r="D6" s="17">
        <v>1</v>
      </c>
      <c r="E6" s="18"/>
      <c r="F6" s="18">
        <f t="shared" si="0"/>
        <v>0</v>
      </c>
      <c r="G6" s="18">
        <v>0</v>
      </c>
      <c r="H6" s="18">
        <f t="shared" si="1"/>
        <v>0</v>
      </c>
      <c r="I6" s="18">
        <v>0</v>
      </c>
      <c r="J6" s="18">
        <f t="shared" si="2"/>
        <v>0</v>
      </c>
      <c r="K6" s="18">
        <f t="shared" si="3"/>
        <v>0</v>
      </c>
      <c r="L6" s="18">
        <f t="shared" si="4"/>
        <v>0</v>
      </c>
      <c r="M6" s="16" t="s">
        <v>52</v>
      </c>
      <c r="N6" s="2" t="s">
        <v>63</v>
      </c>
      <c r="O6" s="2" t="s">
        <v>52</v>
      </c>
      <c r="P6" s="2" t="s">
        <v>52</v>
      </c>
      <c r="Q6" s="2" t="s">
        <v>55</v>
      </c>
      <c r="R6" s="2" t="s">
        <v>59</v>
      </c>
      <c r="S6" s="2" t="s">
        <v>59</v>
      </c>
      <c r="T6" s="2" t="s">
        <v>60</v>
      </c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2" t="s">
        <v>52</v>
      </c>
      <c r="AS6" s="2" t="s">
        <v>52</v>
      </c>
      <c r="AT6" s="3"/>
      <c r="AU6" s="2" t="s">
        <v>64</v>
      </c>
      <c r="AV6" s="3">
        <v>8</v>
      </c>
    </row>
    <row r="7" spans="1:48" ht="30" customHeight="1" x14ac:dyDescent="0.3">
      <c r="A7" s="16" t="s">
        <v>65</v>
      </c>
      <c r="B7" s="16" t="s">
        <v>581</v>
      </c>
      <c r="C7" s="16" t="s">
        <v>57</v>
      </c>
      <c r="D7" s="17">
        <v>1</v>
      </c>
      <c r="E7" s="18"/>
      <c r="F7" s="18">
        <f t="shared" si="0"/>
        <v>0</v>
      </c>
      <c r="G7" s="18">
        <v>0</v>
      </c>
      <c r="H7" s="18">
        <f t="shared" si="1"/>
        <v>0</v>
      </c>
      <c r="I7" s="18">
        <v>0</v>
      </c>
      <c r="J7" s="18">
        <f t="shared" si="2"/>
        <v>0</v>
      </c>
      <c r="K7" s="18">
        <f t="shared" si="3"/>
        <v>0</v>
      </c>
      <c r="L7" s="18">
        <f t="shared" si="4"/>
        <v>0</v>
      </c>
      <c r="M7" s="16" t="s">
        <v>52</v>
      </c>
      <c r="N7" s="2" t="s">
        <v>66</v>
      </c>
      <c r="O7" s="2" t="s">
        <v>52</v>
      </c>
      <c r="P7" s="2" t="s">
        <v>52</v>
      </c>
      <c r="Q7" s="2" t="s">
        <v>55</v>
      </c>
      <c r="R7" s="2" t="s">
        <v>59</v>
      </c>
      <c r="S7" s="2" t="s">
        <v>59</v>
      </c>
      <c r="T7" s="2" t="s">
        <v>60</v>
      </c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2" t="s">
        <v>52</v>
      </c>
      <c r="AS7" s="2" t="s">
        <v>52</v>
      </c>
      <c r="AT7" s="3"/>
      <c r="AU7" s="2" t="s">
        <v>67</v>
      </c>
      <c r="AV7" s="3">
        <v>9</v>
      </c>
    </row>
    <row r="8" spans="1:48" ht="30" customHeight="1" x14ac:dyDescent="0.3">
      <c r="A8" s="16" t="s">
        <v>68</v>
      </c>
      <c r="B8" s="16" t="s">
        <v>582</v>
      </c>
      <c r="C8" s="16" t="s">
        <v>57</v>
      </c>
      <c r="D8" s="17">
        <v>1</v>
      </c>
      <c r="E8" s="18"/>
      <c r="F8" s="18">
        <f t="shared" si="0"/>
        <v>0</v>
      </c>
      <c r="G8" s="18">
        <v>0</v>
      </c>
      <c r="H8" s="18">
        <f t="shared" si="1"/>
        <v>0</v>
      </c>
      <c r="I8" s="18">
        <v>0</v>
      </c>
      <c r="J8" s="18">
        <f t="shared" si="2"/>
        <v>0</v>
      </c>
      <c r="K8" s="18">
        <f t="shared" si="3"/>
        <v>0</v>
      </c>
      <c r="L8" s="18">
        <f t="shared" si="4"/>
        <v>0</v>
      </c>
      <c r="M8" s="16" t="s">
        <v>52</v>
      </c>
      <c r="N8" s="2" t="s">
        <v>69</v>
      </c>
      <c r="O8" s="2" t="s">
        <v>52</v>
      </c>
      <c r="P8" s="2" t="s">
        <v>52</v>
      </c>
      <c r="Q8" s="2" t="s">
        <v>55</v>
      </c>
      <c r="R8" s="2" t="s">
        <v>59</v>
      </c>
      <c r="S8" s="2" t="s">
        <v>59</v>
      </c>
      <c r="T8" s="2" t="s">
        <v>60</v>
      </c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2" t="s">
        <v>52</v>
      </c>
      <c r="AS8" s="2" t="s">
        <v>52</v>
      </c>
      <c r="AT8" s="3"/>
      <c r="AU8" s="2" t="s">
        <v>70</v>
      </c>
      <c r="AV8" s="3">
        <v>10</v>
      </c>
    </row>
    <row r="9" spans="1:48" ht="30" customHeight="1" x14ac:dyDescent="0.3">
      <c r="A9" s="16" t="s">
        <v>71</v>
      </c>
      <c r="B9" s="16" t="s">
        <v>583</v>
      </c>
      <c r="C9" s="16" t="s">
        <v>57</v>
      </c>
      <c r="D9" s="17">
        <v>2</v>
      </c>
      <c r="E9" s="18"/>
      <c r="F9" s="18">
        <f t="shared" si="0"/>
        <v>0</v>
      </c>
      <c r="G9" s="18">
        <v>0</v>
      </c>
      <c r="H9" s="18">
        <f t="shared" si="1"/>
        <v>0</v>
      </c>
      <c r="I9" s="18">
        <v>0</v>
      </c>
      <c r="J9" s="18">
        <f t="shared" si="2"/>
        <v>0</v>
      </c>
      <c r="K9" s="18">
        <f t="shared" si="3"/>
        <v>0</v>
      </c>
      <c r="L9" s="18">
        <f t="shared" si="4"/>
        <v>0</v>
      </c>
      <c r="M9" s="16" t="s">
        <v>52</v>
      </c>
      <c r="N9" s="2" t="s">
        <v>72</v>
      </c>
      <c r="O9" s="2" t="s">
        <v>52</v>
      </c>
      <c r="P9" s="2" t="s">
        <v>52</v>
      </c>
      <c r="Q9" s="2" t="s">
        <v>55</v>
      </c>
      <c r="R9" s="2" t="s">
        <v>59</v>
      </c>
      <c r="S9" s="2" t="s">
        <v>59</v>
      </c>
      <c r="T9" s="2" t="s">
        <v>60</v>
      </c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2" t="s">
        <v>52</v>
      </c>
      <c r="AS9" s="2" t="s">
        <v>52</v>
      </c>
      <c r="AT9" s="3"/>
      <c r="AU9" s="2" t="s">
        <v>73</v>
      </c>
      <c r="AV9" s="3">
        <v>11</v>
      </c>
    </row>
    <row r="10" spans="1:48" ht="30" customHeight="1" x14ac:dyDescent="0.3">
      <c r="A10" s="16" t="s">
        <v>71</v>
      </c>
      <c r="B10" s="16" t="s">
        <v>584</v>
      </c>
      <c r="C10" s="16" t="s">
        <v>57</v>
      </c>
      <c r="D10" s="17">
        <v>1</v>
      </c>
      <c r="E10" s="18"/>
      <c r="F10" s="18">
        <f t="shared" si="0"/>
        <v>0</v>
      </c>
      <c r="G10" s="18">
        <v>0</v>
      </c>
      <c r="H10" s="18">
        <f t="shared" si="1"/>
        <v>0</v>
      </c>
      <c r="I10" s="18">
        <v>0</v>
      </c>
      <c r="J10" s="18">
        <f t="shared" si="2"/>
        <v>0</v>
      </c>
      <c r="K10" s="18">
        <f t="shared" si="3"/>
        <v>0</v>
      </c>
      <c r="L10" s="18">
        <f t="shared" si="4"/>
        <v>0</v>
      </c>
      <c r="M10" s="16" t="s">
        <v>52</v>
      </c>
      <c r="N10" s="2" t="s">
        <v>74</v>
      </c>
      <c r="O10" s="2" t="s">
        <v>52</v>
      </c>
      <c r="P10" s="2" t="s">
        <v>52</v>
      </c>
      <c r="Q10" s="2" t="s">
        <v>55</v>
      </c>
      <c r="R10" s="2" t="s">
        <v>59</v>
      </c>
      <c r="S10" s="2" t="s">
        <v>59</v>
      </c>
      <c r="T10" s="2" t="s">
        <v>60</v>
      </c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2" t="s">
        <v>52</v>
      </c>
      <c r="AS10" s="2" t="s">
        <v>52</v>
      </c>
      <c r="AT10" s="3"/>
      <c r="AU10" s="2" t="s">
        <v>75</v>
      </c>
      <c r="AV10" s="3">
        <v>12</v>
      </c>
    </row>
    <row r="11" spans="1:48" ht="30" customHeight="1" x14ac:dyDescent="0.3">
      <c r="A11" s="16" t="s">
        <v>76</v>
      </c>
      <c r="B11" s="16" t="s">
        <v>52</v>
      </c>
      <c r="C11" s="16" t="s">
        <v>77</v>
      </c>
      <c r="D11" s="17">
        <v>3</v>
      </c>
      <c r="E11" s="18"/>
      <c r="F11" s="18">
        <f t="shared" si="0"/>
        <v>0</v>
      </c>
      <c r="G11" s="18">
        <v>0</v>
      </c>
      <c r="H11" s="18">
        <f t="shared" si="1"/>
        <v>0</v>
      </c>
      <c r="I11" s="18">
        <v>0</v>
      </c>
      <c r="J11" s="18">
        <f t="shared" si="2"/>
        <v>0</v>
      </c>
      <c r="K11" s="18">
        <f t="shared" si="3"/>
        <v>0</v>
      </c>
      <c r="L11" s="18">
        <f t="shared" si="4"/>
        <v>0</v>
      </c>
      <c r="M11" s="16" t="s">
        <v>52</v>
      </c>
      <c r="N11" s="2" t="s">
        <v>78</v>
      </c>
      <c r="O11" s="2" t="s">
        <v>52</v>
      </c>
      <c r="P11" s="2" t="s">
        <v>52</v>
      </c>
      <c r="Q11" s="2" t="s">
        <v>55</v>
      </c>
      <c r="R11" s="2" t="s">
        <v>59</v>
      </c>
      <c r="S11" s="2" t="s">
        <v>59</v>
      </c>
      <c r="T11" s="2" t="s">
        <v>60</v>
      </c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2" t="s">
        <v>52</v>
      </c>
      <c r="AS11" s="2" t="s">
        <v>52</v>
      </c>
      <c r="AT11" s="3"/>
      <c r="AU11" s="2" t="s">
        <v>79</v>
      </c>
      <c r="AV11" s="3">
        <v>13</v>
      </c>
    </row>
    <row r="12" spans="1:48" ht="30" customHeight="1" x14ac:dyDescent="0.3">
      <c r="A12" s="16" t="s">
        <v>71</v>
      </c>
      <c r="B12" s="16" t="s">
        <v>585</v>
      </c>
      <c r="C12" s="16" t="s">
        <v>57</v>
      </c>
      <c r="D12" s="17">
        <v>2</v>
      </c>
      <c r="E12" s="18"/>
      <c r="F12" s="18">
        <f t="shared" si="0"/>
        <v>0</v>
      </c>
      <c r="G12" s="18">
        <v>0</v>
      </c>
      <c r="H12" s="18">
        <f t="shared" si="1"/>
        <v>0</v>
      </c>
      <c r="I12" s="18">
        <v>0</v>
      </c>
      <c r="J12" s="18">
        <f t="shared" si="2"/>
        <v>0</v>
      </c>
      <c r="K12" s="18">
        <f t="shared" si="3"/>
        <v>0</v>
      </c>
      <c r="L12" s="18">
        <f t="shared" si="4"/>
        <v>0</v>
      </c>
      <c r="M12" s="16" t="s">
        <v>52</v>
      </c>
      <c r="N12" s="2" t="s">
        <v>80</v>
      </c>
      <c r="O12" s="2" t="s">
        <v>52</v>
      </c>
      <c r="P12" s="2" t="s">
        <v>52</v>
      </c>
      <c r="Q12" s="2" t="s">
        <v>55</v>
      </c>
      <c r="R12" s="2" t="s">
        <v>59</v>
      </c>
      <c r="S12" s="2" t="s">
        <v>59</v>
      </c>
      <c r="T12" s="2" t="s">
        <v>60</v>
      </c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2" t="s">
        <v>52</v>
      </c>
      <c r="AS12" s="2" t="s">
        <v>52</v>
      </c>
      <c r="AT12" s="3"/>
      <c r="AU12" s="2" t="s">
        <v>81</v>
      </c>
      <c r="AV12" s="3">
        <v>14</v>
      </c>
    </row>
    <row r="13" spans="1:48" ht="30" customHeight="1" x14ac:dyDescent="0.3">
      <c r="A13" s="16" t="s">
        <v>76</v>
      </c>
      <c r="B13" s="16" t="s">
        <v>52</v>
      </c>
      <c r="C13" s="16" t="s">
        <v>77</v>
      </c>
      <c r="D13" s="17">
        <v>2</v>
      </c>
      <c r="E13" s="18"/>
      <c r="F13" s="18">
        <f t="shared" si="0"/>
        <v>0</v>
      </c>
      <c r="G13" s="18">
        <v>0</v>
      </c>
      <c r="H13" s="18">
        <f t="shared" si="1"/>
        <v>0</v>
      </c>
      <c r="I13" s="18">
        <v>0</v>
      </c>
      <c r="J13" s="18">
        <f t="shared" si="2"/>
        <v>0</v>
      </c>
      <c r="K13" s="18">
        <f t="shared" si="3"/>
        <v>0</v>
      </c>
      <c r="L13" s="18">
        <f t="shared" si="4"/>
        <v>0</v>
      </c>
      <c r="M13" s="16" t="s">
        <v>52</v>
      </c>
      <c r="N13" s="2" t="s">
        <v>82</v>
      </c>
      <c r="O13" s="2" t="s">
        <v>52</v>
      </c>
      <c r="P13" s="2" t="s">
        <v>52</v>
      </c>
      <c r="Q13" s="2" t="s">
        <v>55</v>
      </c>
      <c r="R13" s="2" t="s">
        <v>59</v>
      </c>
      <c r="S13" s="2" t="s">
        <v>59</v>
      </c>
      <c r="T13" s="2" t="s">
        <v>60</v>
      </c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2" t="s">
        <v>52</v>
      </c>
      <c r="AS13" s="2" t="s">
        <v>52</v>
      </c>
      <c r="AT13" s="3"/>
      <c r="AU13" s="2" t="s">
        <v>83</v>
      </c>
      <c r="AV13" s="3">
        <v>15</v>
      </c>
    </row>
    <row r="14" spans="1:48" ht="30" customHeight="1" x14ac:dyDescent="0.3">
      <c r="A14" s="16" t="s">
        <v>84</v>
      </c>
      <c r="B14" s="16" t="s">
        <v>584</v>
      </c>
      <c r="C14" s="16" t="s">
        <v>57</v>
      </c>
      <c r="D14" s="17">
        <v>2</v>
      </c>
      <c r="E14" s="18"/>
      <c r="F14" s="18">
        <f t="shared" si="0"/>
        <v>0</v>
      </c>
      <c r="G14" s="18">
        <v>0</v>
      </c>
      <c r="H14" s="18">
        <f t="shared" si="1"/>
        <v>0</v>
      </c>
      <c r="I14" s="18">
        <v>0</v>
      </c>
      <c r="J14" s="18">
        <f t="shared" si="2"/>
        <v>0</v>
      </c>
      <c r="K14" s="18">
        <f t="shared" si="3"/>
        <v>0</v>
      </c>
      <c r="L14" s="18">
        <f t="shared" si="4"/>
        <v>0</v>
      </c>
      <c r="M14" s="16" t="s">
        <v>52</v>
      </c>
      <c r="N14" s="2" t="s">
        <v>85</v>
      </c>
      <c r="O14" s="2" t="s">
        <v>52</v>
      </c>
      <c r="P14" s="2" t="s">
        <v>52</v>
      </c>
      <c r="Q14" s="2" t="s">
        <v>55</v>
      </c>
      <c r="R14" s="2" t="s">
        <v>59</v>
      </c>
      <c r="S14" s="2" t="s">
        <v>59</v>
      </c>
      <c r="T14" s="2" t="s">
        <v>60</v>
      </c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2" t="s">
        <v>52</v>
      </c>
      <c r="AS14" s="2" t="s">
        <v>52</v>
      </c>
      <c r="AT14" s="3"/>
      <c r="AU14" s="2" t="s">
        <v>86</v>
      </c>
      <c r="AV14" s="3">
        <v>16</v>
      </c>
    </row>
    <row r="15" spans="1:48" ht="30" customHeight="1" x14ac:dyDescent="0.3">
      <c r="A15" s="16" t="s">
        <v>84</v>
      </c>
      <c r="B15" s="16" t="s">
        <v>585</v>
      </c>
      <c r="C15" s="16" t="s">
        <v>57</v>
      </c>
      <c r="D15" s="17">
        <v>7</v>
      </c>
      <c r="E15" s="18"/>
      <c r="F15" s="18">
        <f t="shared" si="0"/>
        <v>0</v>
      </c>
      <c r="G15" s="18">
        <v>0</v>
      </c>
      <c r="H15" s="18">
        <f t="shared" si="1"/>
        <v>0</v>
      </c>
      <c r="I15" s="18">
        <v>0</v>
      </c>
      <c r="J15" s="18">
        <f t="shared" si="2"/>
        <v>0</v>
      </c>
      <c r="K15" s="18">
        <f t="shared" si="3"/>
        <v>0</v>
      </c>
      <c r="L15" s="18">
        <f t="shared" si="4"/>
        <v>0</v>
      </c>
      <c r="M15" s="16" t="s">
        <v>52</v>
      </c>
      <c r="N15" s="2" t="s">
        <v>87</v>
      </c>
      <c r="O15" s="2" t="s">
        <v>52</v>
      </c>
      <c r="P15" s="2" t="s">
        <v>52</v>
      </c>
      <c r="Q15" s="2" t="s">
        <v>55</v>
      </c>
      <c r="R15" s="2" t="s">
        <v>59</v>
      </c>
      <c r="S15" s="2" t="s">
        <v>59</v>
      </c>
      <c r="T15" s="2" t="s">
        <v>60</v>
      </c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2" t="s">
        <v>52</v>
      </c>
      <c r="AS15" s="2" t="s">
        <v>52</v>
      </c>
      <c r="AT15" s="3"/>
      <c r="AU15" s="2" t="s">
        <v>88</v>
      </c>
      <c r="AV15" s="3">
        <v>17</v>
      </c>
    </row>
    <row r="16" spans="1:48" ht="30" customHeight="1" x14ac:dyDescent="0.3">
      <c r="A16" s="16" t="s">
        <v>84</v>
      </c>
      <c r="B16" s="16" t="s">
        <v>586</v>
      </c>
      <c r="C16" s="16" t="s">
        <v>57</v>
      </c>
      <c r="D16" s="17">
        <v>2</v>
      </c>
      <c r="E16" s="18"/>
      <c r="F16" s="18">
        <f t="shared" si="0"/>
        <v>0</v>
      </c>
      <c r="G16" s="18">
        <v>0</v>
      </c>
      <c r="H16" s="18">
        <f t="shared" si="1"/>
        <v>0</v>
      </c>
      <c r="I16" s="18">
        <v>0</v>
      </c>
      <c r="J16" s="18">
        <f t="shared" si="2"/>
        <v>0</v>
      </c>
      <c r="K16" s="18">
        <f t="shared" si="3"/>
        <v>0</v>
      </c>
      <c r="L16" s="18">
        <f t="shared" si="4"/>
        <v>0</v>
      </c>
      <c r="M16" s="16" t="s">
        <v>52</v>
      </c>
      <c r="N16" s="2" t="s">
        <v>89</v>
      </c>
      <c r="O16" s="2" t="s">
        <v>52</v>
      </c>
      <c r="P16" s="2" t="s">
        <v>52</v>
      </c>
      <c r="Q16" s="2" t="s">
        <v>55</v>
      </c>
      <c r="R16" s="2" t="s">
        <v>59</v>
      </c>
      <c r="S16" s="2" t="s">
        <v>59</v>
      </c>
      <c r="T16" s="2" t="s">
        <v>60</v>
      </c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2" t="s">
        <v>52</v>
      </c>
      <c r="AS16" s="2" t="s">
        <v>52</v>
      </c>
      <c r="AT16" s="3"/>
      <c r="AU16" s="2" t="s">
        <v>90</v>
      </c>
      <c r="AV16" s="3">
        <v>18</v>
      </c>
    </row>
    <row r="17" spans="1:48" ht="30" customHeight="1" x14ac:dyDescent="0.3">
      <c r="A17" s="16" t="s">
        <v>84</v>
      </c>
      <c r="B17" s="16" t="s">
        <v>587</v>
      </c>
      <c r="C17" s="16" t="s">
        <v>57</v>
      </c>
      <c r="D17" s="17">
        <v>7</v>
      </c>
      <c r="E17" s="18"/>
      <c r="F17" s="18">
        <f t="shared" si="0"/>
        <v>0</v>
      </c>
      <c r="G17" s="18">
        <v>0</v>
      </c>
      <c r="H17" s="18">
        <f t="shared" si="1"/>
        <v>0</v>
      </c>
      <c r="I17" s="18">
        <v>0</v>
      </c>
      <c r="J17" s="18">
        <f t="shared" si="2"/>
        <v>0</v>
      </c>
      <c r="K17" s="18">
        <f t="shared" si="3"/>
        <v>0</v>
      </c>
      <c r="L17" s="18">
        <f t="shared" si="4"/>
        <v>0</v>
      </c>
      <c r="M17" s="16" t="s">
        <v>52</v>
      </c>
      <c r="N17" s="2" t="s">
        <v>91</v>
      </c>
      <c r="O17" s="2" t="s">
        <v>52</v>
      </c>
      <c r="P17" s="2" t="s">
        <v>52</v>
      </c>
      <c r="Q17" s="2" t="s">
        <v>55</v>
      </c>
      <c r="R17" s="2" t="s">
        <v>59</v>
      </c>
      <c r="S17" s="2" t="s">
        <v>59</v>
      </c>
      <c r="T17" s="2" t="s">
        <v>60</v>
      </c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2" t="s">
        <v>52</v>
      </c>
      <c r="AS17" s="2" t="s">
        <v>52</v>
      </c>
      <c r="AT17" s="3"/>
      <c r="AU17" s="2" t="s">
        <v>92</v>
      </c>
      <c r="AV17" s="3">
        <v>19</v>
      </c>
    </row>
    <row r="18" spans="1:48" ht="30" customHeight="1" x14ac:dyDescent="0.3">
      <c r="A18" s="16" t="s">
        <v>84</v>
      </c>
      <c r="B18" s="16" t="s">
        <v>588</v>
      </c>
      <c r="C18" s="16" t="s">
        <v>57</v>
      </c>
      <c r="D18" s="17">
        <v>3</v>
      </c>
      <c r="E18" s="18"/>
      <c r="F18" s="18">
        <f t="shared" si="0"/>
        <v>0</v>
      </c>
      <c r="G18" s="18">
        <v>0</v>
      </c>
      <c r="H18" s="18">
        <f t="shared" si="1"/>
        <v>0</v>
      </c>
      <c r="I18" s="18">
        <v>0</v>
      </c>
      <c r="J18" s="18">
        <f t="shared" si="2"/>
        <v>0</v>
      </c>
      <c r="K18" s="18">
        <f t="shared" si="3"/>
        <v>0</v>
      </c>
      <c r="L18" s="18">
        <f t="shared" si="4"/>
        <v>0</v>
      </c>
      <c r="M18" s="16" t="s">
        <v>52</v>
      </c>
      <c r="N18" s="2" t="s">
        <v>93</v>
      </c>
      <c r="O18" s="2" t="s">
        <v>52</v>
      </c>
      <c r="P18" s="2" t="s">
        <v>52</v>
      </c>
      <c r="Q18" s="2" t="s">
        <v>55</v>
      </c>
      <c r="R18" s="2" t="s">
        <v>59</v>
      </c>
      <c r="S18" s="2" t="s">
        <v>59</v>
      </c>
      <c r="T18" s="2" t="s">
        <v>60</v>
      </c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2" t="s">
        <v>52</v>
      </c>
      <c r="AS18" s="2" t="s">
        <v>52</v>
      </c>
      <c r="AT18" s="3"/>
      <c r="AU18" s="2" t="s">
        <v>94</v>
      </c>
      <c r="AV18" s="3">
        <v>20</v>
      </c>
    </row>
    <row r="19" spans="1:48" ht="30" customHeight="1" x14ac:dyDescent="0.3">
      <c r="A19" s="16" t="s">
        <v>84</v>
      </c>
      <c r="B19" s="16" t="s">
        <v>589</v>
      </c>
      <c r="C19" s="16" t="s">
        <v>57</v>
      </c>
      <c r="D19" s="17">
        <v>8</v>
      </c>
      <c r="E19" s="18"/>
      <c r="F19" s="18">
        <f t="shared" si="0"/>
        <v>0</v>
      </c>
      <c r="G19" s="18">
        <v>0</v>
      </c>
      <c r="H19" s="18">
        <f t="shared" si="1"/>
        <v>0</v>
      </c>
      <c r="I19" s="18">
        <v>0</v>
      </c>
      <c r="J19" s="18">
        <f t="shared" si="2"/>
        <v>0</v>
      </c>
      <c r="K19" s="18">
        <f t="shared" si="3"/>
        <v>0</v>
      </c>
      <c r="L19" s="18">
        <f t="shared" si="4"/>
        <v>0</v>
      </c>
      <c r="M19" s="16" t="s">
        <v>52</v>
      </c>
      <c r="N19" s="2" t="s">
        <v>95</v>
      </c>
      <c r="O19" s="2" t="s">
        <v>52</v>
      </c>
      <c r="P19" s="2" t="s">
        <v>52</v>
      </c>
      <c r="Q19" s="2" t="s">
        <v>55</v>
      </c>
      <c r="R19" s="2" t="s">
        <v>59</v>
      </c>
      <c r="S19" s="2" t="s">
        <v>59</v>
      </c>
      <c r="T19" s="2" t="s">
        <v>60</v>
      </c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2" t="s">
        <v>52</v>
      </c>
      <c r="AS19" s="2" t="s">
        <v>52</v>
      </c>
      <c r="AT19" s="3"/>
      <c r="AU19" s="2" t="s">
        <v>96</v>
      </c>
      <c r="AV19" s="3">
        <v>21</v>
      </c>
    </row>
    <row r="20" spans="1:48" ht="30" customHeight="1" x14ac:dyDescent="0.3">
      <c r="A20" s="16" t="s">
        <v>84</v>
      </c>
      <c r="B20" s="16" t="s">
        <v>590</v>
      </c>
      <c r="C20" s="16" t="s">
        <v>57</v>
      </c>
      <c r="D20" s="17">
        <v>6</v>
      </c>
      <c r="E20" s="18"/>
      <c r="F20" s="18">
        <f t="shared" si="0"/>
        <v>0</v>
      </c>
      <c r="G20" s="18">
        <v>0</v>
      </c>
      <c r="H20" s="18">
        <f t="shared" si="1"/>
        <v>0</v>
      </c>
      <c r="I20" s="18">
        <v>0</v>
      </c>
      <c r="J20" s="18">
        <f t="shared" si="2"/>
        <v>0</v>
      </c>
      <c r="K20" s="18">
        <f t="shared" si="3"/>
        <v>0</v>
      </c>
      <c r="L20" s="18">
        <f t="shared" si="4"/>
        <v>0</v>
      </c>
      <c r="M20" s="16" t="s">
        <v>52</v>
      </c>
      <c r="N20" s="2" t="s">
        <v>97</v>
      </c>
      <c r="O20" s="2" t="s">
        <v>52</v>
      </c>
      <c r="P20" s="2" t="s">
        <v>52</v>
      </c>
      <c r="Q20" s="2" t="s">
        <v>55</v>
      </c>
      <c r="R20" s="2" t="s">
        <v>59</v>
      </c>
      <c r="S20" s="2" t="s">
        <v>59</v>
      </c>
      <c r="T20" s="2" t="s">
        <v>60</v>
      </c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2" t="s">
        <v>52</v>
      </c>
      <c r="AS20" s="2" t="s">
        <v>52</v>
      </c>
      <c r="AT20" s="3"/>
      <c r="AU20" s="2" t="s">
        <v>98</v>
      </c>
      <c r="AV20" s="3">
        <v>22</v>
      </c>
    </row>
    <row r="21" spans="1:48" ht="30" customHeight="1" x14ac:dyDescent="0.3">
      <c r="A21" s="16" t="s">
        <v>76</v>
      </c>
      <c r="B21" s="16" t="s">
        <v>52</v>
      </c>
      <c r="C21" s="16" t="s">
        <v>77</v>
      </c>
      <c r="D21" s="17">
        <v>35</v>
      </c>
      <c r="E21" s="18"/>
      <c r="F21" s="18">
        <f t="shared" si="0"/>
        <v>0</v>
      </c>
      <c r="G21" s="18">
        <v>0</v>
      </c>
      <c r="H21" s="18">
        <f t="shared" si="1"/>
        <v>0</v>
      </c>
      <c r="I21" s="18">
        <v>0</v>
      </c>
      <c r="J21" s="18">
        <f t="shared" si="2"/>
        <v>0</v>
      </c>
      <c r="K21" s="18">
        <f t="shared" si="3"/>
        <v>0</v>
      </c>
      <c r="L21" s="18">
        <f t="shared" si="4"/>
        <v>0</v>
      </c>
      <c r="M21" s="16" t="s">
        <v>52</v>
      </c>
      <c r="N21" s="2" t="s">
        <v>99</v>
      </c>
      <c r="O21" s="2" t="s">
        <v>52</v>
      </c>
      <c r="P21" s="2" t="s">
        <v>52</v>
      </c>
      <c r="Q21" s="2" t="s">
        <v>55</v>
      </c>
      <c r="R21" s="2" t="s">
        <v>59</v>
      </c>
      <c r="S21" s="2" t="s">
        <v>59</v>
      </c>
      <c r="T21" s="2" t="s">
        <v>60</v>
      </c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2" t="s">
        <v>52</v>
      </c>
      <c r="AS21" s="2" t="s">
        <v>52</v>
      </c>
      <c r="AT21" s="3"/>
      <c r="AU21" s="2" t="s">
        <v>100</v>
      </c>
      <c r="AV21" s="3">
        <v>23</v>
      </c>
    </row>
    <row r="22" spans="1:48" ht="30" customHeight="1" x14ac:dyDescent="0.3">
      <c r="A22" s="16" t="s">
        <v>101</v>
      </c>
      <c r="B22" s="16" t="s">
        <v>52</v>
      </c>
      <c r="C22" s="16" t="s">
        <v>57</v>
      </c>
      <c r="D22" s="17">
        <v>40</v>
      </c>
      <c r="E22" s="18"/>
      <c r="F22" s="18">
        <f t="shared" si="0"/>
        <v>0</v>
      </c>
      <c r="G22" s="18">
        <v>0</v>
      </c>
      <c r="H22" s="18">
        <f t="shared" si="1"/>
        <v>0</v>
      </c>
      <c r="I22" s="18">
        <v>0</v>
      </c>
      <c r="J22" s="18">
        <f t="shared" si="2"/>
        <v>0</v>
      </c>
      <c r="K22" s="18">
        <f t="shared" si="3"/>
        <v>0</v>
      </c>
      <c r="L22" s="18">
        <f t="shared" si="4"/>
        <v>0</v>
      </c>
      <c r="M22" s="16" t="s">
        <v>52</v>
      </c>
      <c r="N22" s="2" t="s">
        <v>102</v>
      </c>
      <c r="O22" s="2" t="s">
        <v>52</v>
      </c>
      <c r="P22" s="2" t="s">
        <v>52</v>
      </c>
      <c r="Q22" s="2" t="s">
        <v>55</v>
      </c>
      <c r="R22" s="2" t="s">
        <v>59</v>
      </c>
      <c r="S22" s="2" t="s">
        <v>59</v>
      </c>
      <c r="T22" s="2" t="s">
        <v>60</v>
      </c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2" t="s">
        <v>52</v>
      </c>
      <c r="AS22" s="2" t="s">
        <v>52</v>
      </c>
      <c r="AT22" s="3"/>
      <c r="AU22" s="2" t="s">
        <v>103</v>
      </c>
      <c r="AV22" s="3">
        <v>24</v>
      </c>
    </row>
    <row r="23" spans="1:48" ht="30" customHeight="1" x14ac:dyDescent="0.3">
      <c r="A23" s="16" t="s">
        <v>104</v>
      </c>
      <c r="B23" s="16" t="s">
        <v>52</v>
      </c>
      <c r="C23" s="16" t="s">
        <v>77</v>
      </c>
      <c r="D23" s="17">
        <v>4</v>
      </c>
      <c r="E23" s="18"/>
      <c r="F23" s="18">
        <f t="shared" si="0"/>
        <v>0</v>
      </c>
      <c r="G23" s="18">
        <v>0</v>
      </c>
      <c r="H23" s="18">
        <f t="shared" si="1"/>
        <v>0</v>
      </c>
      <c r="I23" s="18">
        <v>0</v>
      </c>
      <c r="J23" s="18">
        <f t="shared" si="2"/>
        <v>0</v>
      </c>
      <c r="K23" s="18">
        <f t="shared" si="3"/>
        <v>0</v>
      </c>
      <c r="L23" s="18">
        <f t="shared" si="4"/>
        <v>0</v>
      </c>
      <c r="M23" s="16" t="s">
        <v>52</v>
      </c>
      <c r="N23" s="2" t="s">
        <v>105</v>
      </c>
      <c r="O23" s="2" t="s">
        <v>52</v>
      </c>
      <c r="P23" s="2" t="s">
        <v>52</v>
      </c>
      <c r="Q23" s="2" t="s">
        <v>55</v>
      </c>
      <c r="R23" s="2" t="s">
        <v>59</v>
      </c>
      <c r="S23" s="2" t="s">
        <v>59</v>
      </c>
      <c r="T23" s="2" t="s">
        <v>60</v>
      </c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2" t="s">
        <v>52</v>
      </c>
      <c r="AS23" s="2" t="s">
        <v>52</v>
      </c>
      <c r="AT23" s="3"/>
      <c r="AU23" s="2" t="s">
        <v>106</v>
      </c>
      <c r="AV23" s="3">
        <v>25</v>
      </c>
    </row>
    <row r="24" spans="1:48" ht="30" customHeight="1" x14ac:dyDescent="0.3">
      <c r="A24" s="16" t="s">
        <v>107</v>
      </c>
      <c r="B24" s="16" t="s">
        <v>52</v>
      </c>
      <c r="C24" s="16" t="s">
        <v>57</v>
      </c>
      <c r="D24" s="17">
        <v>4</v>
      </c>
      <c r="E24" s="18"/>
      <c r="F24" s="18">
        <f t="shared" si="0"/>
        <v>0</v>
      </c>
      <c r="G24" s="18">
        <v>0</v>
      </c>
      <c r="H24" s="18">
        <f t="shared" si="1"/>
        <v>0</v>
      </c>
      <c r="I24" s="18">
        <v>0</v>
      </c>
      <c r="J24" s="18">
        <f t="shared" si="2"/>
        <v>0</v>
      </c>
      <c r="K24" s="18">
        <f t="shared" si="3"/>
        <v>0</v>
      </c>
      <c r="L24" s="18">
        <f t="shared" si="4"/>
        <v>0</v>
      </c>
      <c r="M24" s="16" t="s">
        <v>52</v>
      </c>
      <c r="N24" s="2" t="s">
        <v>108</v>
      </c>
      <c r="O24" s="2" t="s">
        <v>52</v>
      </c>
      <c r="P24" s="2" t="s">
        <v>52</v>
      </c>
      <c r="Q24" s="2" t="s">
        <v>55</v>
      </c>
      <c r="R24" s="2" t="s">
        <v>59</v>
      </c>
      <c r="S24" s="2" t="s">
        <v>59</v>
      </c>
      <c r="T24" s="2" t="s">
        <v>60</v>
      </c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2" t="s">
        <v>52</v>
      </c>
      <c r="AS24" s="2" t="s">
        <v>52</v>
      </c>
      <c r="AT24" s="3"/>
      <c r="AU24" s="2" t="s">
        <v>109</v>
      </c>
      <c r="AV24" s="3">
        <v>26</v>
      </c>
    </row>
    <row r="25" spans="1:48" ht="30" customHeight="1" x14ac:dyDescent="0.3">
      <c r="A25" s="16" t="s">
        <v>110</v>
      </c>
      <c r="B25" s="16" t="s">
        <v>52</v>
      </c>
      <c r="C25" s="16" t="s">
        <v>57</v>
      </c>
      <c r="D25" s="17">
        <v>36</v>
      </c>
      <c r="E25" s="18"/>
      <c r="F25" s="18">
        <f t="shared" si="0"/>
        <v>0</v>
      </c>
      <c r="G25" s="18">
        <v>0</v>
      </c>
      <c r="H25" s="18">
        <f t="shared" si="1"/>
        <v>0</v>
      </c>
      <c r="I25" s="18">
        <v>0</v>
      </c>
      <c r="J25" s="18">
        <f t="shared" si="2"/>
        <v>0</v>
      </c>
      <c r="K25" s="18">
        <f t="shared" si="3"/>
        <v>0</v>
      </c>
      <c r="L25" s="18">
        <f t="shared" si="4"/>
        <v>0</v>
      </c>
      <c r="M25" s="16" t="s">
        <v>52</v>
      </c>
      <c r="N25" s="2" t="s">
        <v>111</v>
      </c>
      <c r="O25" s="2" t="s">
        <v>52</v>
      </c>
      <c r="P25" s="2" t="s">
        <v>52</v>
      </c>
      <c r="Q25" s="2" t="s">
        <v>55</v>
      </c>
      <c r="R25" s="2" t="s">
        <v>59</v>
      </c>
      <c r="S25" s="2" t="s">
        <v>59</v>
      </c>
      <c r="T25" s="2" t="s">
        <v>60</v>
      </c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2" t="s">
        <v>52</v>
      </c>
      <c r="AS25" s="2" t="s">
        <v>52</v>
      </c>
      <c r="AT25" s="3"/>
      <c r="AU25" s="2" t="s">
        <v>112</v>
      </c>
      <c r="AV25" s="3">
        <v>27</v>
      </c>
    </row>
    <row r="26" spans="1:48" ht="30" customHeight="1" x14ac:dyDescent="0.3">
      <c r="A26" s="16" t="s">
        <v>113</v>
      </c>
      <c r="B26" s="16" t="s">
        <v>52</v>
      </c>
      <c r="C26" s="16" t="s">
        <v>57</v>
      </c>
      <c r="D26" s="17">
        <v>8</v>
      </c>
      <c r="E26" s="18"/>
      <c r="F26" s="18">
        <f t="shared" si="0"/>
        <v>0</v>
      </c>
      <c r="G26" s="18">
        <v>0</v>
      </c>
      <c r="H26" s="18">
        <f t="shared" si="1"/>
        <v>0</v>
      </c>
      <c r="I26" s="18">
        <v>0</v>
      </c>
      <c r="J26" s="18">
        <f t="shared" si="2"/>
        <v>0</v>
      </c>
      <c r="K26" s="18">
        <f t="shared" si="3"/>
        <v>0</v>
      </c>
      <c r="L26" s="18">
        <f t="shared" si="4"/>
        <v>0</v>
      </c>
      <c r="M26" s="16" t="s">
        <v>52</v>
      </c>
      <c r="N26" s="2" t="s">
        <v>114</v>
      </c>
      <c r="O26" s="2" t="s">
        <v>52</v>
      </c>
      <c r="P26" s="2" t="s">
        <v>52</v>
      </c>
      <c r="Q26" s="2" t="s">
        <v>55</v>
      </c>
      <c r="R26" s="2" t="s">
        <v>59</v>
      </c>
      <c r="S26" s="2" t="s">
        <v>59</v>
      </c>
      <c r="T26" s="2" t="s">
        <v>60</v>
      </c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2" t="s">
        <v>52</v>
      </c>
      <c r="AS26" s="2" t="s">
        <v>52</v>
      </c>
      <c r="AT26" s="3"/>
      <c r="AU26" s="2" t="s">
        <v>115</v>
      </c>
      <c r="AV26" s="3">
        <v>28</v>
      </c>
    </row>
    <row r="27" spans="1:48" ht="30" customHeight="1" x14ac:dyDescent="0.3">
      <c r="A27" s="16" t="s">
        <v>116</v>
      </c>
      <c r="B27" s="17"/>
      <c r="C27" s="17"/>
      <c r="D27" s="17"/>
      <c r="E27" s="18"/>
      <c r="F27" s="18">
        <f>SUMIF(Q5:Q26,"0101",F5:F26)</f>
        <v>0</v>
      </c>
      <c r="G27" s="18"/>
      <c r="H27" s="18">
        <f>SUMIF(Q5:Q26,"0101",H5:H26)</f>
        <v>0</v>
      </c>
      <c r="I27" s="18"/>
      <c r="J27" s="18">
        <f>SUMIF(Q5:Q26,"0101",J5:J26)</f>
        <v>0</v>
      </c>
      <c r="K27" s="18"/>
      <c r="L27" s="18">
        <f>SUMIF(Q5:Q26,"0101",L5:L26)</f>
        <v>0</v>
      </c>
      <c r="M27" s="17"/>
      <c r="N27" t="s">
        <v>117</v>
      </c>
    </row>
    <row r="28" spans="1:48" ht="30" customHeight="1" x14ac:dyDescent="0.3">
      <c r="A28" s="16" t="s">
        <v>118</v>
      </c>
      <c r="B28" s="16" t="s">
        <v>52</v>
      </c>
      <c r="C28" s="17"/>
      <c r="D28" s="17"/>
      <c r="E28" s="18"/>
      <c r="F28" s="18"/>
      <c r="G28" s="18"/>
      <c r="H28" s="18"/>
      <c r="I28" s="18"/>
      <c r="J28" s="18"/>
      <c r="K28" s="18"/>
      <c r="L28" s="18"/>
      <c r="M28" s="17"/>
      <c r="N28" s="3"/>
      <c r="O28" s="3"/>
      <c r="P28" s="3"/>
      <c r="Q28" s="2" t="s">
        <v>119</v>
      </c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</row>
    <row r="29" spans="1:48" ht="30" customHeight="1" x14ac:dyDescent="0.3">
      <c r="A29" s="16" t="s">
        <v>120</v>
      </c>
      <c r="B29" s="16" t="s">
        <v>121</v>
      </c>
      <c r="C29" s="16" t="s">
        <v>122</v>
      </c>
      <c r="D29" s="17">
        <v>40</v>
      </c>
      <c r="E29" s="18"/>
      <c r="F29" s="18">
        <f t="shared" ref="F29:F41" si="5">TRUNC(E29*D29, 0)</f>
        <v>0</v>
      </c>
      <c r="G29" s="18">
        <v>0</v>
      </c>
      <c r="H29" s="18">
        <f t="shared" ref="H29:H41" si="6">TRUNC(G29*D29, 0)</f>
        <v>0</v>
      </c>
      <c r="I29" s="18">
        <v>0</v>
      </c>
      <c r="J29" s="18">
        <f t="shared" ref="J29:J41" si="7">TRUNC(I29*D29, 0)</f>
        <v>0</v>
      </c>
      <c r="K29" s="18">
        <f t="shared" ref="K29:K41" si="8">TRUNC(E29+G29+I29, 0)</f>
        <v>0</v>
      </c>
      <c r="L29" s="18">
        <f t="shared" ref="L29:L41" si="9">TRUNC(F29+H29+J29, 0)</f>
        <v>0</v>
      </c>
      <c r="M29" s="16" t="s">
        <v>52</v>
      </c>
      <c r="N29" s="2" t="s">
        <v>123</v>
      </c>
      <c r="O29" s="2" t="s">
        <v>52</v>
      </c>
      <c r="P29" s="2" t="s">
        <v>52</v>
      </c>
      <c r="Q29" s="2" t="s">
        <v>119</v>
      </c>
      <c r="R29" s="2" t="s">
        <v>59</v>
      </c>
      <c r="S29" s="2" t="s">
        <v>59</v>
      </c>
      <c r="T29" s="2" t="s">
        <v>60</v>
      </c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2" t="s">
        <v>52</v>
      </c>
      <c r="AS29" s="2" t="s">
        <v>52</v>
      </c>
      <c r="AT29" s="3"/>
      <c r="AU29" s="2" t="s">
        <v>124</v>
      </c>
      <c r="AV29" s="3">
        <v>29</v>
      </c>
    </row>
    <row r="30" spans="1:48" ht="30" customHeight="1" x14ac:dyDescent="0.3">
      <c r="A30" s="16" t="s">
        <v>125</v>
      </c>
      <c r="B30" s="16" t="s">
        <v>126</v>
      </c>
      <c r="C30" s="16" t="s">
        <v>127</v>
      </c>
      <c r="D30" s="17">
        <v>378</v>
      </c>
      <c r="E30" s="18"/>
      <c r="F30" s="18">
        <f t="shared" si="5"/>
        <v>0</v>
      </c>
      <c r="G30" s="18">
        <v>0</v>
      </c>
      <c r="H30" s="18">
        <f t="shared" si="6"/>
        <v>0</v>
      </c>
      <c r="I30" s="18">
        <v>0</v>
      </c>
      <c r="J30" s="18">
        <f t="shared" si="7"/>
        <v>0</v>
      </c>
      <c r="K30" s="18">
        <f t="shared" si="8"/>
        <v>0</v>
      </c>
      <c r="L30" s="18">
        <f t="shared" si="9"/>
        <v>0</v>
      </c>
      <c r="M30" s="16" t="s">
        <v>52</v>
      </c>
      <c r="N30" s="2" t="s">
        <v>128</v>
      </c>
      <c r="O30" s="2" t="s">
        <v>52</v>
      </c>
      <c r="P30" s="2" t="s">
        <v>52</v>
      </c>
      <c r="Q30" s="2" t="s">
        <v>119</v>
      </c>
      <c r="R30" s="2" t="s">
        <v>59</v>
      </c>
      <c r="S30" s="2" t="s">
        <v>59</v>
      </c>
      <c r="T30" s="2" t="s">
        <v>60</v>
      </c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2" t="s">
        <v>52</v>
      </c>
      <c r="AS30" s="2" t="s">
        <v>52</v>
      </c>
      <c r="AT30" s="3"/>
      <c r="AU30" s="2" t="s">
        <v>129</v>
      </c>
      <c r="AV30" s="3">
        <v>30</v>
      </c>
    </row>
    <row r="31" spans="1:48" ht="30" customHeight="1" x14ac:dyDescent="0.3">
      <c r="A31" s="16" t="s">
        <v>125</v>
      </c>
      <c r="B31" s="16" t="s">
        <v>130</v>
      </c>
      <c r="C31" s="16" t="s">
        <v>127</v>
      </c>
      <c r="D31" s="17">
        <v>110</v>
      </c>
      <c r="E31" s="18"/>
      <c r="F31" s="18">
        <f t="shared" si="5"/>
        <v>0</v>
      </c>
      <c r="G31" s="18">
        <v>0</v>
      </c>
      <c r="H31" s="18">
        <f t="shared" si="6"/>
        <v>0</v>
      </c>
      <c r="I31" s="18">
        <v>0</v>
      </c>
      <c r="J31" s="18">
        <f t="shared" si="7"/>
        <v>0</v>
      </c>
      <c r="K31" s="18">
        <f t="shared" si="8"/>
        <v>0</v>
      </c>
      <c r="L31" s="18">
        <f t="shared" si="9"/>
        <v>0</v>
      </c>
      <c r="M31" s="16" t="s">
        <v>52</v>
      </c>
      <c r="N31" s="2" t="s">
        <v>131</v>
      </c>
      <c r="O31" s="2" t="s">
        <v>52</v>
      </c>
      <c r="P31" s="2" t="s">
        <v>52</v>
      </c>
      <c r="Q31" s="2" t="s">
        <v>119</v>
      </c>
      <c r="R31" s="2" t="s">
        <v>59</v>
      </c>
      <c r="S31" s="2" t="s">
        <v>59</v>
      </c>
      <c r="T31" s="2" t="s">
        <v>60</v>
      </c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2" t="s">
        <v>52</v>
      </c>
      <c r="AS31" s="2" t="s">
        <v>52</v>
      </c>
      <c r="AT31" s="3"/>
      <c r="AU31" s="2" t="s">
        <v>132</v>
      </c>
      <c r="AV31" s="3">
        <v>31</v>
      </c>
    </row>
    <row r="32" spans="1:48" ht="30" customHeight="1" x14ac:dyDescent="0.3">
      <c r="A32" s="16" t="s">
        <v>125</v>
      </c>
      <c r="B32" s="16" t="s">
        <v>133</v>
      </c>
      <c r="C32" s="16" t="s">
        <v>127</v>
      </c>
      <c r="D32" s="17">
        <v>31</v>
      </c>
      <c r="E32" s="18"/>
      <c r="F32" s="18">
        <f t="shared" si="5"/>
        <v>0</v>
      </c>
      <c r="G32" s="18">
        <v>0</v>
      </c>
      <c r="H32" s="18">
        <f t="shared" si="6"/>
        <v>0</v>
      </c>
      <c r="I32" s="18">
        <v>0</v>
      </c>
      <c r="J32" s="18">
        <f t="shared" si="7"/>
        <v>0</v>
      </c>
      <c r="K32" s="18">
        <f t="shared" si="8"/>
        <v>0</v>
      </c>
      <c r="L32" s="18">
        <f t="shared" si="9"/>
        <v>0</v>
      </c>
      <c r="M32" s="16" t="s">
        <v>52</v>
      </c>
      <c r="N32" s="2" t="s">
        <v>134</v>
      </c>
      <c r="O32" s="2" t="s">
        <v>52</v>
      </c>
      <c r="P32" s="2" t="s">
        <v>52</v>
      </c>
      <c r="Q32" s="2" t="s">
        <v>119</v>
      </c>
      <c r="R32" s="2" t="s">
        <v>59</v>
      </c>
      <c r="S32" s="2" t="s">
        <v>59</v>
      </c>
      <c r="T32" s="2" t="s">
        <v>60</v>
      </c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2" t="s">
        <v>52</v>
      </c>
      <c r="AS32" s="2" t="s">
        <v>52</v>
      </c>
      <c r="AT32" s="3"/>
      <c r="AU32" s="2" t="s">
        <v>135</v>
      </c>
      <c r="AV32" s="3">
        <v>32</v>
      </c>
    </row>
    <row r="33" spans="1:48" ht="30" customHeight="1" x14ac:dyDescent="0.3">
      <c r="A33" s="16" t="s">
        <v>125</v>
      </c>
      <c r="B33" s="16" t="s">
        <v>136</v>
      </c>
      <c r="C33" s="16" t="s">
        <v>127</v>
      </c>
      <c r="D33" s="17">
        <v>108</v>
      </c>
      <c r="E33" s="18"/>
      <c r="F33" s="18">
        <f t="shared" si="5"/>
        <v>0</v>
      </c>
      <c r="G33" s="18">
        <v>0</v>
      </c>
      <c r="H33" s="18">
        <f t="shared" si="6"/>
        <v>0</v>
      </c>
      <c r="I33" s="18">
        <v>0</v>
      </c>
      <c r="J33" s="18">
        <f t="shared" si="7"/>
        <v>0</v>
      </c>
      <c r="K33" s="18">
        <f t="shared" si="8"/>
        <v>0</v>
      </c>
      <c r="L33" s="18">
        <f t="shared" si="9"/>
        <v>0</v>
      </c>
      <c r="M33" s="16" t="s">
        <v>52</v>
      </c>
      <c r="N33" s="2" t="s">
        <v>137</v>
      </c>
      <c r="O33" s="2" t="s">
        <v>52</v>
      </c>
      <c r="P33" s="2" t="s">
        <v>52</v>
      </c>
      <c r="Q33" s="2" t="s">
        <v>119</v>
      </c>
      <c r="R33" s="2" t="s">
        <v>59</v>
      </c>
      <c r="S33" s="2" t="s">
        <v>59</v>
      </c>
      <c r="T33" s="2" t="s">
        <v>60</v>
      </c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2" t="s">
        <v>52</v>
      </c>
      <c r="AS33" s="2" t="s">
        <v>52</v>
      </c>
      <c r="AT33" s="3"/>
      <c r="AU33" s="2" t="s">
        <v>138</v>
      </c>
      <c r="AV33" s="3">
        <v>33</v>
      </c>
    </row>
    <row r="34" spans="1:48" ht="30" customHeight="1" x14ac:dyDescent="0.3">
      <c r="A34" s="16" t="s">
        <v>125</v>
      </c>
      <c r="B34" s="16" t="s">
        <v>139</v>
      </c>
      <c r="C34" s="16" t="s">
        <v>127</v>
      </c>
      <c r="D34" s="17">
        <v>254</v>
      </c>
      <c r="E34" s="18"/>
      <c r="F34" s="18">
        <f t="shared" si="5"/>
        <v>0</v>
      </c>
      <c r="G34" s="18">
        <v>0</v>
      </c>
      <c r="H34" s="18">
        <f t="shared" si="6"/>
        <v>0</v>
      </c>
      <c r="I34" s="18">
        <v>0</v>
      </c>
      <c r="J34" s="18">
        <f t="shared" si="7"/>
        <v>0</v>
      </c>
      <c r="K34" s="18">
        <f t="shared" si="8"/>
        <v>0</v>
      </c>
      <c r="L34" s="18">
        <f t="shared" si="9"/>
        <v>0</v>
      </c>
      <c r="M34" s="16" t="s">
        <v>52</v>
      </c>
      <c r="N34" s="2" t="s">
        <v>140</v>
      </c>
      <c r="O34" s="2" t="s">
        <v>52</v>
      </c>
      <c r="P34" s="2" t="s">
        <v>52</v>
      </c>
      <c r="Q34" s="2" t="s">
        <v>119</v>
      </c>
      <c r="R34" s="2" t="s">
        <v>59</v>
      </c>
      <c r="S34" s="2" t="s">
        <v>59</v>
      </c>
      <c r="T34" s="2" t="s">
        <v>60</v>
      </c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2" t="s">
        <v>52</v>
      </c>
      <c r="AS34" s="2" t="s">
        <v>52</v>
      </c>
      <c r="AT34" s="3"/>
      <c r="AU34" s="2" t="s">
        <v>141</v>
      </c>
      <c r="AV34" s="3">
        <v>34</v>
      </c>
    </row>
    <row r="35" spans="1:48" ht="30" customHeight="1" x14ac:dyDescent="0.3">
      <c r="A35" s="16" t="s">
        <v>142</v>
      </c>
      <c r="B35" s="16" t="s">
        <v>143</v>
      </c>
      <c r="C35" s="16" t="s">
        <v>127</v>
      </c>
      <c r="D35" s="17">
        <v>354</v>
      </c>
      <c r="E35" s="18"/>
      <c r="F35" s="18">
        <f t="shared" si="5"/>
        <v>0</v>
      </c>
      <c r="G35" s="18">
        <v>0</v>
      </c>
      <c r="H35" s="18">
        <f t="shared" si="6"/>
        <v>0</v>
      </c>
      <c r="I35" s="18">
        <v>0</v>
      </c>
      <c r="J35" s="18">
        <f t="shared" si="7"/>
        <v>0</v>
      </c>
      <c r="K35" s="18">
        <f t="shared" si="8"/>
        <v>0</v>
      </c>
      <c r="L35" s="18">
        <f t="shared" si="9"/>
        <v>0</v>
      </c>
      <c r="M35" s="16" t="s">
        <v>52</v>
      </c>
      <c r="N35" s="2" t="s">
        <v>144</v>
      </c>
      <c r="O35" s="2" t="s">
        <v>52</v>
      </c>
      <c r="P35" s="2" t="s">
        <v>52</v>
      </c>
      <c r="Q35" s="2" t="s">
        <v>119</v>
      </c>
      <c r="R35" s="2" t="s">
        <v>59</v>
      </c>
      <c r="S35" s="2" t="s">
        <v>59</v>
      </c>
      <c r="T35" s="2" t="s">
        <v>60</v>
      </c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2" t="s">
        <v>52</v>
      </c>
      <c r="AS35" s="2" t="s">
        <v>52</v>
      </c>
      <c r="AT35" s="3"/>
      <c r="AU35" s="2" t="s">
        <v>145</v>
      </c>
      <c r="AV35" s="3">
        <v>35</v>
      </c>
    </row>
    <row r="36" spans="1:48" ht="30" customHeight="1" x14ac:dyDescent="0.3">
      <c r="A36" s="16" t="s">
        <v>146</v>
      </c>
      <c r="B36" s="16" t="s">
        <v>52</v>
      </c>
      <c r="C36" s="16" t="s">
        <v>147</v>
      </c>
      <c r="D36" s="17">
        <v>8</v>
      </c>
      <c r="E36" s="18"/>
      <c r="F36" s="18">
        <f t="shared" si="5"/>
        <v>0</v>
      </c>
      <c r="G36" s="18">
        <v>0</v>
      </c>
      <c r="H36" s="18">
        <f t="shared" si="6"/>
        <v>0</v>
      </c>
      <c r="I36" s="18">
        <v>0</v>
      </c>
      <c r="J36" s="18">
        <f t="shared" si="7"/>
        <v>0</v>
      </c>
      <c r="K36" s="18">
        <f t="shared" si="8"/>
        <v>0</v>
      </c>
      <c r="L36" s="18">
        <f t="shared" si="9"/>
        <v>0</v>
      </c>
      <c r="M36" s="16" t="s">
        <v>52</v>
      </c>
      <c r="N36" s="2" t="s">
        <v>148</v>
      </c>
      <c r="O36" s="2" t="s">
        <v>52</v>
      </c>
      <c r="P36" s="2" t="s">
        <v>52</v>
      </c>
      <c r="Q36" s="2" t="s">
        <v>119</v>
      </c>
      <c r="R36" s="2" t="s">
        <v>59</v>
      </c>
      <c r="S36" s="2" t="s">
        <v>59</v>
      </c>
      <c r="T36" s="2" t="s">
        <v>60</v>
      </c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2" t="s">
        <v>52</v>
      </c>
      <c r="AS36" s="2" t="s">
        <v>52</v>
      </c>
      <c r="AT36" s="3"/>
      <c r="AU36" s="2" t="s">
        <v>149</v>
      </c>
      <c r="AV36" s="3">
        <v>36</v>
      </c>
    </row>
    <row r="37" spans="1:48" ht="30" customHeight="1" x14ac:dyDescent="0.3">
      <c r="A37" s="16" t="s">
        <v>150</v>
      </c>
      <c r="B37" s="16" t="s">
        <v>151</v>
      </c>
      <c r="C37" s="16" t="s">
        <v>127</v>
      </c>
      <c r="D37" s="17">
        <v>624</v>
      </c>
      <c r="E37" s="18"/>
      <c r="F37" s="18">
        <f t="shared" si="5"/>
        <v>0</v>
      </c>
      <c r="G37" s="18">
        <v>0</v>
      </c>
      <c r="H37" s="18">
        <f t="shared" si="6"/>
        <v>0</v>
      </c>
      <c r="I37" s="18">
        <v>0</v>
      </c>
      <c r="J37" s="18">
        <f t="shared" si="7"/>
        <v>0</v>
      </c>
      <c r="K37" s="18">
        <f t="shared" si="8"/>
        <v>0</v>
      </c>
      <c r="L37" s="18">
        <f t="shared" si="9"/>
        <v>0</v>
      </c>
      <c r="M37" s="16" t="s">
        <v>52</v>
      </c>
      <c r="N37" s="2" t="s">
        <v>152</v>
      </c>
      <c r="O37" s="2" t="s">
        <v>52</v>
      </c>
      <c r="P37" s="2" t="s">
        <v>52</v>
      </c>
      <c r="Q37" s="2" t="s">
        <v>119</v>
      </c>
      <c r="R37" s="2" t="s">
        <v>59</v>
      </c>
      <c r="S37" s="2" t="s">
        <v>59</v>
      </c>
      <c r="T37" s="2" t="s">
        <v>60</v>
      </c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2" t="s">
        <v>52</v>
      </c>
      <c r="AS37" s="2" t="s">
        <v>52</v>
      </c>
      <c r="AT37" s="3"/>
      <c r="AU37" s="2" t="s">
        <v>153</v>
      </c>
      <c r="AV37" s="3">
        <v>37</v>
      </c>
    </row>
    <row r="38" spans="1:48" ht="30" customHeight="1" x14ac:dyDescent="0.3">
      <c r="A38" s="16" t="s">
        <v>154</v>
      </c>
      <c r="B38" s="16" t="s">
        <v>151</v>
      </c>
      <c r="C38" s="16" t="s">
        <v>127</v>
      </c>
      <c r="D38" s="17">
        <v>325</v>
      </c>
      <c r="E38" s="18"/>
      <c r="F38" s="18">
        <f t="shared" si="5"/>
        <v>0</v>
      </c>
      <c r="G38" s="18">
        <v>0</v>
      </c>
      <c r="H38" s="18">
        <f t="shared" si="6"/>
        <v>0</v>
      </c>
      <c r="I38" s="18">
        <v>0</v>
      </c>
      <c r="J38" s="18">
        <f t="shared" si="7"/>
        <v>0</v>
      </c>
      <c r="K38" s="18">
        <f t="shared" si="8"/>
        <v>0</v>
      </c>
      <c r="L38" s="18">
        <f t="shared" si="9"/>
        <v>0</v>
      </c>
      <c r="M38" s="16" t="s">
        <v>52</v>
      </c>
      <c r="N38" s="2" t="s">
        <v>155</v>
      </c>
      <c r="O38" s="2" t="s">
        <v>52</v>
      </c>
      <c r="P38" s="2" t="s">
        <v>52</v>
      </c>
      <c r="Q38" s="2" t="s">
        <v>119</v>
      </c>
      <c r="R38" s="2" t="s">
        <v>59</v>
      </c>
      <c r="S38" s="2" t="s">
        <v>59</v>
      </c>
      <c r="T38" s="2" t="s">
        <v>60</v>
      </c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2" t="s">
        <v>52</v>
      </c>
      <c r="AS38" s="2" t="s">
        <v>52</v>
      </c>
      <c r="AT38" s="3"/>
      <c r="AU38" s="2" t="s">
        <v>156</v>
      </c>
      <c r="AV38" s="3">
        <v>38</v>
      </c>
    </row>
    <row r="39" spans="1:48" ht="30" customHeight="1" x14ac:dyDescent="0.3">
      <c r="A39" s="16" t="s">
        <v>157</v>
      </c>
      <c r="B39" s="16" t="s">
        <v>158</v>
      </c>
      <c r="C39" s="16" t="s">
        <v>127</v>
      </c>
      <c r="D39" s="17">
        <v>628</v>
      </c>
      <c r="E39" s="18"/>
      <c r="F39" s="18">
        <f t="shared" si="5"/>
        <v>0</v>
      </c>
      <c r="G39" s="18">
        <v>0</v>
      </c>
      <c r="H39" s="18">
        <f t="shared" si="6"/>
        <v>0</v>
      </c>
      <c r="I39" s="18">
        <v>0</v>
      </c>
      <c r="J39" s="18">
        <f t="shared" si="7"/>
        <v>0</v>
      </c>
      <c r="K39" s="18">
        <f t="shared" si="8"/>
        <v>0</v>
      </c>
      <c r="L39" s="18">
        <f t="shared" si="9"/>
        <v>0</v>
      </c>
      <c r="M39" s="16" t="s">
        <v>52</v>
      </c>
      <c r="N39" s="2" t="s">
        <v>159</v>
      </c>
      <c r="O39" s="2" t="s">
        <v>52</v>
      </c>
      <c r="P39" s="2" t="s">
        <v>52</v>
      </c>
      <c r="Q39" s="2" t="s">
        <v>119</v>
      </c>
      <c r="R39" s="2" t="s">
        <v>59</v>
      </c>
      <c r="S39" s="2" t="s">
        <v>59</v>
      </c>
      <c r="T39" s="2" t="s">
        <v>60</v>
      </c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2" t="s">
        <v>52</v>
      </c>
      <c r="AS39" s="2" t="s">
        <v>52</v>
      </c>
      <c r="AT39" s="3"/>
      <c r="AU39" s="2" t="s">
        <v>160</v>
      </c>
      <c r="AV39" s="3">
        <v>39</v>
      </c>
    </row>
    <row r="40" spans="1:48" ht="30" customHeight="1" x14ac:dyDescent="0.3">
      <c r="A40" s="16" t="s">
        <v>161</v>
      </c>
      <c r="B40" s="16" t="s">
        <v>52</v>
      </c>
      <c r="C40" s="16" t="s">
        <v>122</v>
      </c>
      <c r="D40" s="17">
        <v>1</v>
      </c>
      <c r="E40" s="18"/>
      <c r="F40" s="18">
        <f t="shared" si="5"/>
        <v>0</v>
      </c>
      <c r="G40" s="18">
        <v>0</v>
      </c>
      <c r="H40" s="18">
        <f t="shared" si="6"/>
        <v>0</v>
      </c>
      <c r="I40" s="18">
        <v>0</v>
      </c>
      <c r="J40" s="18">
        <f t="shared" si="7"/>
        <v>0</v>
      </c>
      <c r="K40" s="18">
        <f t="shared" si="8"/>
        <v>0</v>
      </c>
      <c r="L40" s="18">
        <f t="shared" si="9"/>
        <v>0</v>
      </c>
      <c r="M40" s="16" t="s">
        <v>52</v>
      </c>
      <c r="N40" s="2" t="s">
        <v>162</v>
      </c>
      <c r="O40" s="2" t="s">
        <v>52</v>
      </c>
      <c r="P40" s="2" t="s">
        <v>52</v>
      </c>
      <c r="Q40" s="2" t="s">
        <v>119</v>
      </c>
      <c r="R40" s="2" t="s">
        <v>59</v>
      </c>
      <c r="S40" s="2" t="s">
        <v>59</v>
      </c>
      <c r="T40" s="2" t="s">
        <v>60</v>
      </c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2" t="s">
        <v>52</v>
      </c>
      <c r="AS40" s="2" t="s">
        <v>52</v>
      </c>
      <c r="AT40" s="3"/>
      <c r="AU40" s="2" t="s">
        <v>163</v>
      </c>
      <c r="AV40" s="3">
        <v>40</v>
      </c>
    </row>
    <row r="41" spans="1:48" ht="30" customHeight="1" x14ac:dyDescent="0.3">
      <c r="A41" s="16" t="s">
        <v>164</v>
      </c>
      <c r="B41" s="16" t="s">
        <v>52</v>
      </c>
      <c r="C41" s="16" t="s">
        <v>122</v>
      </c>
      <c r="D41" s="17">
        <v>1</v>
      </c>
      <c r="E41" s="18">
        <v>0</v>
      </c>
      <c r="F41" s="18">
        <f t="shared" si="5"/>
        <v>0</v>
      </c>
      <c r="G41" s="18">
        <v>0</v>
      </c>
      <c r="H41" s="18">
        <f t="shared" si="6"/>
        <v>0</v>
      </c>
      <c r="I41" s="18"/>
      <c r="J41" s="18">
        <f t="shared" si="7"/>
        <v>0</v>
      </c>
      <c r="K41" s="18">
        <f t="shared" si="8"/>
        <v>0</v>
      </c>
      <c r="L41" s="18">
        <f t="shared" si="9"/>
        <v>0</v>
      </c>
      <c r="M41" s="16" t="s">
        <v>52</v>
      </c>
      <c r="N41" s="2" t="s">
        <v>165</v>
      </c>
      <c r="O41" s="2" t="s">
        <v>52</v>
      </c>
      <c r="P41" s="2" t="s">
        <v>52</v>
      </c>
      <c r="Q41" s="2" t="s">
        <v>119</v>
      </c>
      <c r="R41" s="2" t="s">
        <v>59</v>
      </c>
      <c r="S41" s="2" t="s">
        <v>59</v>
      </c>
      <c r="T41" s="2" t="s">
        <v>60</v>
      </c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2" t="s">
        <v>52</v>
      </c>
      <c r="AS41" s="2" t="s">
        <v>52</v>
      </c>
      <c r="AT41" s="3"/>
      <c r="AU41" s="2" t="s">
        <v>166</v>
      </c>
      <c r="AV41" s="3">
        <v>41</v>
      </c>
    </row>
    <row r="42" spans="1:48" ht="30" customHeight="1" x14ac:dyDescent="0.3">
      <c r="A42" s="17"/>
      <c r="B42" s="17"/>
      <c r="C42" s="17"/>
      <c r="D42" s="17"/>
      <c r="E42" s="18"/>
      <c r="F42" s="18"/>
      <c r="G42" s="18"/>
      <c r="H42" s="18"/>
      <c r="I42" s="18"/>
      <c r="J42" s="18"/>
      <c r="K42" s="18"/>
      <c r="L42" s="18"/>
      <c r="M42" s="17"/>
      <c r="Q42" s="1" t="s">
        <v>119</v>
      </c>
    </row>
    <row r="43" spans="1:48" ht="30" customHeight="1" x14ac:dyDescent="0.3">
      <c r="A43" s="17"/>
      <c r="B43" s="17"/>
      <c r="C43" s="17"/>
      <c r="D43" s="17"/>
      <c r="E43" s="18"/>
      <c r="F43" s="18"/>
      <c r="G43" s="18"/>
      <c r="H43" s="18"/>
      <c r="I43" s="18"/>
      <c r="J43" s="18"/>
      <c r="K43" s="18"/>
      <c r="L43" s="18"/>
      <c r="M43" s="17"/>
      <c r="Q43" s="1" t="s">
        <v>119</v>
      </c>
    </row>
    <row r="44" spans="1:48" ht="30" customHeight="1" x14ac:dyDescent="0.3">
      <c r="A44" s="17"/>
      <c r="B44" s="17"/>
      <c r="C44" s="17"/>
      <c r="D44" s="17"/>
      <c r="E44" s="18"/>
      <c r="F44" s="18"/>
      <c r="G44" s="18"/>
      <c r="H44" s="18"/>
      <c r="I44" s="18"/>
      <c r="J44" s="18"/>
      <c r="K44" s="18"/>
      <c r="L44" s="18"/>
      <c r="M44" s="17"/>
      <c r="Q44" s="1" t="s">
        <v>119</v>
      </c>
    </row>
    <row r="45" spans="1:48" ht="30" customHeight="1" x14ac:dyDescent="0.3">
      <c r="A45" s="17"/>
      <c r="B45" s="17"/>
      <c r="C45" s="17"/>
      <c r="D45" s="17"/>
      <c r="E45" s="18"/>
      <c r="F45" s="18"/>
      <c r="G45" s="18"/>
      <c r="H45" s="18"/>
      <c r="I45" s="18"/>
      <c r="J45" s="18"/>
      <c r="K45" s="18"/>
      <c r="L45" s="18"/>
      <c r="M45" s="17"/>
      <c r="Q45" s="1" t="s">
        <v>119</v>
      </c>
    </row>
    <row r="46" spans="1:48" ht="30" customHeight="1" x14ac:dyDescent="0.3">
      <c r="A46" s="17"/>
      <c r="B46" s="17"/>
      <c r="C46" s="17"/>
      <c r="D46" s="17"/>
      <c r="E46" s="18"/>
      <c r="F46" s="18"/>
      <c r="G46" s="18"/>
      <c r="H46" s="18"/>
      <c r="I46" s="18"/>
      <c r="J46" s="18"/>
      <c r="K46" s="18"/>
      <c r="L46" s="18"/>
      <c r="M46" s="17"/>
      <c r="Q46" s="1" t="s">
        <v>119</v>
      </c>
    </row>
    <row r="47" spans="1:48" ht="30" customHeight="1" x14ac:dyDescent="0.3">
      <c r="A47" s="17"/>
      <c r="B47" s="17"/>
      <c r="C47" s="17"/>
      <c r="D47" s="17"/>
      <c r="E47" s="18"/>
      <c r="F47" s="18"/>
      <c r="G47" s="18"/>
      <c r="H47" s="18"/>
      <c r="I47" s="18"/>
      <c r="J47" s="18"/>
      <c r="K47" s="18"/>
      <c r="L47" s="18"/>
      <c r="M47" s="17"/>
      <c r="Q47" s="1" t="s">
        <v>119</v>
      </c>
    </row>
    <row r="48" spans="1:48" ht="30" customHeight="1" x14ac:dyDescent="0.3">
      <c r="A48" s="17"/>
      <c r="B48" s="17"/>
      <c r="C48" s="17"/>
      <c r="D48" s="17"/>
      <c r="E48" s="18"/>
      <c r="F48" s="18"/>
      <c r="G48" s="18"/>
      <c r="H48" s="18"/>
      <c r="I48" s="18"/>
      <c r="J48" s="18"/>
      <c r="K48" s="18"/>
      <c r="L48" s="18"/>
      <c r="M48" s="17"/>
      <c r="Q48" s="1" t="s">
        <v>119</v>
      </c>
    </row>
    <row r="49" spans="1:48" ht="30" customHeight="1" x14ac:dyDescent="0.3">
      <c r="A49" s="17"/>
      <c r="B49" s="17"/>
      <c r="C49" s="17"/>
      <c r="D49" s="17"/>
      <c r="E49" s="18"/>
      <c r="F49" s="18"/>
      <c r="G49" s="18"/>
      <c r="H49" s="18"/>
      <c r="I49" s="18"/>
      <c r="J49" s="18"/>
      <c r="K49" s="18"/>
      <c r="L49" s="18"/>
      <c r="M49" s="17"/>
      <c r="Q49" s="1" t="s">
        <v>119</v>
      </c>
    </row>
    <row r="50" spans="1:48" ht="30" customHeight="1" x14ac:dyDescent="0.3">
      <c r="A50" s="17"/>
      <c r="B50" s="17"/>
      <c r="C50" s="17"/>
      <c r="D50" s="17"/>
      <c r="E50" s="18"/>
      <c r="F50" s="18"/>
      <c r="G50" s="18"/>
      <c r="H50" s="18"/>
      <c r="I50" s="18"/>
      <c r="J50" s="18"/>
      <c r="K50" s="18"/>
      <c r="L50" s="18"/>
      <c r="M50" s="17"/>
      <c r="Q50" s="1" t="s">
        <v>119</v>
      </c>
    </row>
    <row r="51" spans="1:48" ht="30" customHeight="1" x14ac:dyDescent="0.3">
      <c r="A51" s="16" t="s">
        <v>116</v>
      </c>
      <c r="B51" s="17"/>
      <c r="C51" s="17"/>
      <c r="D51" s="17"/>
      <c r="E51" s="18"/>
      <c r="F51" s="18">
        <f>SUMIF(Q29:Q50,"0102",F29:F50)</f>
        <v>0</v>
      </c>
      <c r="G51" s="18"/>
      <c r="H51" s="18">
        <f>SUMIF(Q29:Q50,"0102",H29:H50)</f>
        <v>0</v>
      </c>
      <c r="I51" s="18"/>
      <c r="J51" s="18">
        <f>SUMIF(Q29:Q50,"0102",J29:J50)</f>
        <v>0</v>
      </c>
      <c r="K51" s="18"/>
      <c r="L51" s="18">
        <f>SUMIF(Q29:Q50,"0102",L29:L50)</f>
        <v>0</v>
      </c>
      <c r="M51" s="17"/>
      <c r="N51" t="s">
        <v>117</v>
      </c>
    </row>
    <row r="52" spans="1:48" ht="30" customHeight="1" x14ac:dyDescent="0.3">
      <c r="A52" s="16" t="s">
        <v>167</v>
      </c>
      <c r="B52" s="16" t="s">
        <v>52</v>
      </c>
      <c r="C52" s="17"/>
      <c r="D52" s="17"/>
      <c r="E52" s="18"/>
      <c r="F52" s="18"/>
      <c r="G52" s="18"/>
      <c r="H52" s="18"/>
      <c r="I52" s="18"/>
      <c r="J52" s="18"/>
      <c r="K52" s="18"/>
      <c r="L52" s="18"/>
      <c r="M52" s="17"/>
      <c r="N52" s="3"/>
      <c r="O52" s="3"/>
      <c r="P52" s="3"/>
      <c r="Q52" s="2" t="s">
        <v>168</v>
      </c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</row>
    <row r="53" spans="1:48" ht="30" customHeight="1" x14ac:dyDescent="0.3">
      <c r="A53" s="16" t="s">
        <v>169</v>
      </c>
      <c r="B53" s="16" t="s">
        <v>170</v>
      </c>
      <c r="C53" s="16" t="s">
        <v>171</v>
      </c>
      <c r="D53" s="17">
        <v>39</v>
      </c>
      <c r="E53" s="18"/>
      <c r="F53" s="18">
        <f t="shared" ref="F53:F90" si="10">TRUNC(E53*D53, 0)</f>
        <v>0</v>
      </c>
      <c r="G53" s="18"/>
      <c r="H53" s="18">
        <f t="shared" ref="H53:H90" si="11">TRUNC(G53*D53, 0)</f>
        <v>0</v>
      </c>
      <c r="I53" s="18">
        <v>0</v>
      </c>
      <c r="J53" s="18">
        <f t="shared" ref="J53:J90" si="12">TRUNC(I53*D53, 0)</f>
        <v>0</v>
      </c>
      <c r="K53" s="18">
        <f t="shared" ref="K53:K90" si="13">TRUNC(E53+G53+I53, 0)</f>
        <v>0</v>
      </c>
      <c r="L53" s="18">
        <f t="shared" ref="L53:L90" si="14">TRUNC(F53+H53+J53, 0)</f>
        <v>0</v>
      </c>
      <c r="M53" s="16" t="s">
        <v>52</v>
      </c>
      <c r="N53" s="2" t="s">
        <v>172</v>
      </c>
      <c r="O53" s="2" t="s">
        <v>52</v>
      </c>
      <c r="P53" s="2" t="s">
        <v>52</v>
      </c>
      <c r="Q53" s="2" t="s">
        <v>168</v>
      </c>
      <c r="R53" s="2" t="s">
        <v>60</v>
      </c>
      <c r="S53" s="2" t="s">
        <v>59</v>
      </c>
      <c r="T53" s="2" t="s">
        <v>59</v>
      </c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2" t="s">
        <v>52</v>
      </c>
      <c r="AS53" s="2" t="s">
        <v>52</v>
      </c>
      <c r="AT53" s="3"/>
      <c r="AU53" s="2" t="s">
        <v>173</v>
      </c>
      <c r="AV53" s="3">
        <v>42</v>
      </c>
    </row>
    <row r="54" spans="1:48" ht="30" customHeight="1" x14ac:dyDescent="0.3">
      <c r="A54" s="16" t="s">
        <v>174</v>
      </c>
      <c r="B54" s="16" t="s">
        <v>175</v>
      </c>
      <c r="C54" s="16" t="s">
        <v>171</v>
      </c>
      <c r="D54" s="17">
        <v>67</v>
      </c>
      <c r="E54" s="18"/>
      <c r="F54" s="18">
        <f t="shared" si="10"/>
        <v>0</v>
      </c>
      <c r="G54" s="18"/>
      <c r="H54" s="18">
        <f t="shared" si="11"/>
        <v>0</v>
      </c>
      <c r="I54" s="18"/>
      <c r="J54" s="18">
        <f t="shared" si="12"/>
        <v>0</v>
      </c>
      <c r="K54" s="18">
        <f t="shared" si="13"/>
        <v>0</v>
      </c>
      <c r="L54" s="18">
        <f t="shared" si="14"/>
        <v>0</v>
      </c>
      <c r="M54" s="16" t="s">
        <v>52</v>
      </c>
      <c r="N54" s="2" t="s">
        <v>176</v>
      </c>
      <c r="O54" s="2" t="s">
        <v>52</v>
      </c>
      <c r="P54" s="2" t="s">
        <v>52</v>
      </c>
      <c r="Q54" s="2" t="s">
        <v>168</v>
      </c>
      <c r="R54" s="2" t="s">
        <v>60</v>
      </c>
      <c r="S54" s="2" t="s">
        <v>59</v>
      </c>
      <c r="T54" s="2" t="s">
        <v>59</v>
      </c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2" t="s">
        <v>52</v>
      </c>
      <c r="AS54" s="2" t="s">
        <v>52</v>
      </c>
      <c r="AT54" s="3"/>
      <c r="AU54" s="2" t="s">
        <v>177</v>
      </c>
      <c r="AV54" s="3">
        <v>43</v>
      </c>
    </row>
    <row r="55" spans="1:48" ht="30" customHeight="1" x14ac:dyDescent="0.3">
      <c r="A55" s="16" t="s">
        <v>178</v>
      </c>
      <c r="B55" s="16" t="s">
        <v>52</v>
      </c>
      <c r="C55" s="16" t="s">
        <v>171</v>
      </c>
      <c r="D55" s="17">
        <v>39</v>
      </c>
      <c r="E55" s="18"/>
      <c r="F55" s="18">
        <f t="shared" si="10"/>
        <v>0</v>
      </c>
      <c r="G55" s="18"/>
      <c r="H55" s="18">
        <f t="shared" si="11"/>
        <v>0</v>
      </c>
      <c r="I55" s="18">
        <v>0</v>
      </c>
      <c r="J55" s="18">
        <f t="shared" si="12"/>
        <v>0</v>
      </c>
      <c r="K55" s="18">
        <f t="shared" si="13"/>
        <v>0</v>
      </c>
      <c r="L55" s="18">
        <f t="shared" si="14"/>
        <v>0</v>
      </c>
      <c r="M55" s="16" t="s">
        <v>52</v>
      </c>
      <c r="N55" s="2" t="s">
        <v>179</v>
      </c>
      <c r="O55" s="2" t="s">
        <v>52</v>
      </c>
      <c r="P55" s="2" t="s">
        <v>52</v>
      </c>
      <c r="Q55" s="2" t="s">
        <v>168</v>
      </c>
      <c r="R55" s="2" t="s">
        <v>60</v>
      </c>
      <c r="S55" s="2" t="s">
        <v>59</v>
      </c>
      <c r="T55" s="2" t="s">
        <v>59</v>
      </c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2" t="s">
        <v>52</v>
      </c>
      <c r="AS55" s="2" t="s">
        <v>52</v>
      </c>
      <c r="AT55" s="3"/>
      <c r="AU55" s="2" t="s">
        <v>180</v>
      </c>
      <c r="AV55" s="3">
        <v>44</v>
      </c>
    </row>
    <row r="56" spans="1:48" ht="30" customHeight="1" x14ac:dyDescent="0.3">
      <c r="A56" s="16" t="s">
        <v>181</v>
      </c>
      <c r="B56" s="16" t="s">
        <v>182</v>
      </c>
      <c r="C56" s="16" t="s">
        <v>171</v>
      </c>
      <c r="D56" s="17">
        <v>39</v>
      </c>
      <c r="E56" s="18"/>
      <c r="F56" s="18">
        <f t="shared" si="10"/>
        <v>0</v>
      </c>
      <c r="G56" s="18"/>
      <c r="H56" s="18">
        <f t="shared" si="11"/>
        <v>0</v>
      </c>
      <c r="I56" s="18">
        <v>0</v>
      </c>
      <c r="J56" s="18">
        <f t="shared" si="12"/>
        <v>0</v>
      </c>
      <c r="K56" s="18">
        <f t="shared" si="13"/>
        <v>0</v>
      </c>
      <c r="L56" s="18">
        <f t="shared" si="14"/>
        <v>0</v>
      </c>
      <c r="M56" s="16" t="s">
        <v>52</v>
      </c>
      <c r="N56" s="2" t="s">
        <v>183</v>
      </c>
      <c r="O56" s="2" t="s">
        <v>52</v>
      </c>
      <c r="P56" s="2" t="s">
        <v>52</v>
      </c>
      <c r="Q56" s="2" t="s">
        <v>168</v>
      </c>
      <c r="R56" s="2" t="s">
        <v>60</v>
      </c>
      <c r="S56" s="2" t="s">
        <v>59</v>
      </c>
      <c r="T56" s="2" t="s">
        <v>59</v>
      </c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2" t="s">
        <v>52</v>
      </c>
      <c r="AS56" s="2" t="s">
        <v>52</v>
      </c>
      <c r="AT56" s="3"/>
      <c r="AU56" s="2" t="s">
        <v>184</v>
      </c>
      <c r="AV56" s="3">
        <v>45</v>
      </c>
    </row>
    <row r="57" spans="1:48" ht="30" customHeight="1" x14ac:dyDescent="0.3">
      <c r="A57" s="16" t="s">
        <v>185</v>
      </c>
      <c r="B57" s="16" t="s">
        <v>186</v>
      </c>
      <c r="C57" s="16" t="s">
        <v>77</v>
      </c>
      <c r="D57" s="17">
        <v>15</v>
      </c>
      <c r="E57" s="18"/>
      <c r="F57" s="18">
        <f t="shared" si="10"/>
        <v>0</v>
      </c>
      <c r="G57" s="18"/>
      <c r="H57" s="18">
        <f t="shared" si="11"/>
        <v>0</v>
      </c>
      <c r="I57" s="18">
        <v>0</v>
      </c>
      <c r="J57" s="18">
        <f t="shared" si="12"/>
        <v>0</v>
      </c>
      <c r="K57" s="18">
        <f t="shared" si="13"/>
        <v>0</v>
      </c>
      <c r="L57" s="18">
        <f t="shared" si="14"/>
        <v>0</v>
      </c>
      <c r="M57" s="16" t="s">
        <v>52</v>
      </c>
      <c r="N57" s="2" t="s">
        <v>187</v>
      </c>
      <c r="O57" s="2" t="s">
        <v>52</v>
      </c>
      <c r="P57" s="2" t="s">
        <v>52</v>
      </c>
      <c r="Q57" s="2" t="s">
        <v>168</v>
      </c>
      <c r="R57" s="2" t="s">
        <v>59</v>
      </c>
      <c r="S57" s="2" t="s">
        <v>59</v>
      </c>
      <c r="T57" s="2" t="s">
        <v>60</v>
      </c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2" t="s">
        <v>52</v>
      </c>
      <c r="AS57" s="2" t="s">
        <v>52</v>
      </c>
      <c r="AT57" s="3"/>
      <c r="AU57" s="2" t="s">
        <v>188</v>
      </c>
      <c r="AV57" s="3">
        <v>50</v>
      </c>
    </row>
    <row r="58" spans="1:48" ht="30" customHeight="1" x14ac:dyDescent="0.3">
      <c r="A58" s="16" t="s">
        <v>189</v>
      </c>
      <c r="B58" s="16" t="s">
        <v>190</v>
      </c>
      <c r="C58" s="16" t="s">
        <v>191</v>
      </c>
      <c r="D58" s="17">
        <v>15</v>
      </c>
      <c r="E58" s="18"/>
      <c r="F58" s="18">
        <f t="shared" si="10"/>
        <v>0</v>
      </c>
      <c r="G58" s="18"/>
      <c r="H58" s="18">
        <f t="shared" si="11"/>
        <v>0</v>
      </c>
      <c r="I58" s="18">
        <v>0</v>
      </c>
      <c r="J58" s="18">
        <f t="shared" si="12"/>
        <v>0</v>
      </c>
      <c r="K58" s="18">
        <f t="shared" si="13"/>
        <v>0</v>
      </c>
      <c r="L58" s="18">
        <f t="shared" si="14"/>
        <v>0</v>
      </c>
      <c r="M58" s="16" t="s">
        <v>52</v>
      </c>
      <c r="N58" s="2" t="s">
        <v>192</v>
      </c>
      <c r="O58" s="2" t="s">
        <v>52</v>
      </c>
      <c r="P58" s="2" t="s">
        <v>52</v>
      </c>
      <c r="Q58" s="2" t="s">
        <v>168</v>
      </c>
      <c r="R58" s="2" t="s">
        <v>60</v>
      </c>
      <c r="S58" s="2" t="s">
        <v>59</v>
      </c>
      <c r="T58" s="2" t="s">
        <v>59</v>
      </c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2" t="s">
        <v>52</v>
      </c>
      <c r="AS58" s="2" t="s">
        <v>52</v>
      </c>
      <c r="AT58" s="3"/>
      <c r="AU58" s="2" t="s">
        <v>193</v>
      </c>
      <c r="AV58" s="3">
        <v>51</v>
      </c>
    </row>
    <row r="59" spans="1:48" ht="30" customHeight="1" x14ac:dyDescent="0.3">
      <c r="A59" s="16" t="s">
        <v>194</v>
      </c>
      <c r="B59" s="16" t="s">
        <v>195</v>
      </c>
      <c r="C59" s="16" t="s">
        <v>191</v>
      </c>
      <c r="D59" s="17">
        <v>4</v>
      </c>
      <c r="E59" s="18"/>
      <c r="F59" s="18">
        <f t="shared" si="10"/>
        <v>0</v>
      </c>
      <c r="G59" s="18"/>
      <c r="H59" s="18">
        <f t="shared" si="11"/>
        <v>0</v>
      </c>
      <c r="I59" s="18">
        <v>0</v>
      </c>
      <c r="J59" s="18">
        <f t="shared" si="12"/>
        <v>0</v>
      </c>
      <c r="K59" s="18">
        <f t="shared" si="13"/>
        <v>0</v>
      </c>
      <c r="L59" s="18">
        <f t="shared" si="14"/>
        <v>0</v>
      </c>
      <c r="M59" s="16" t="s">
        <v>52</v>
      </c>
      <c r="N59" s="2" t="s">
        <v>196</v>
      </c>
      <c r="O59" s="2" t="s">
        <v>52</v>
      </c>
      <c r="P59" s="2" t="s">
        <v>52</v>
      </c>
      <c r="Q59" s="2" t="s">
        <v>168</v>
      </c>
      <c r="R59" s="2" t="s">
        <v>60</v>
      </c>
      <c r="S59" s="2" t="s">
        <v>59</v>
      </c>
      <c r="T59" s="2" t="s">
        <v>59</v>
      </c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2" t="s">
        <v>52</v>
      </c>
      <c r="AS59" s="2" t="s">
        <v>52</v>
      </c>
      <c r="AT59" s="3"/>
      <c r="AU59" s="2" t="s">
        <v>197</v>
      </c>
      <c r="AV59" s="3">
        <v>126</v>
      </c>
    </row>
    <row r="60" spans="1:48" ht="30" customHeight="1" x14ac:dyDescent="0.3">
      <c r="A60" s="16" t="s">
        <v>194</v>
      </c>
      <c r="B60" s="16" t="s">
        <v>198</v>
      </c>
      <c r="C60" s="16" t="s">
        <v>191</v>
      </c>
      <c r="D60" s="17">
        <v>15</v>
      </c>
      <c r="E60" s="18"/>
      <c r="F60" s="18">
        <f t="shared" si="10"/>
        <v>0</v>
      </c>
      <c r="G60" s="18"/>
      <c r="H60" s="18">
        <f t="shared" si="11"/>
        <v>0</v>
      </c>
      <c r="I60" s="18">
        <v>0</v>
      </c>
      <c r="J60" s="18">
        <f t="shared" si="12"/>
        <v>0</v>
      </c>
      <c r="K60" s="18">
        <f t="shared" si="13"/>
        <v>0</v>
      </c>
      <c r="L60" s="18">
        <f t="shared" si="14"/>
        <v>0</v>
      </c>
      <c r="M60" s="16" t="s">
        <v>52</v>
      </c>
      <c r="N60" s="2" t="s">
        <v>199</v>
      </c>
      <c r="O60" s="2" t="s">
        <v>52</v>
      </c>
      <c r="P60" s="2" t="s">
        <v>52</v>
      </c>
      <c r="Q60" s="2" t="s">
        <v>168</v>
      </c>
      <c r="R60" s="2" t="s">
        <v>60</v>
      </c>
      <c r="S60" s="2" t="s">
        <v>59</v>
      </c>
      <c r="T60" s="2" t="s">
        <v>59</v>
      </c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2" t="s">
        <v>52</v>
      </c>
      <c r="AS60" s="2" t="s">
        <v>52</v>
      </c>
      <c r="AT60" s="3"/>
      <c r="AU60" s="2" t="s">
        <v>200</v>
      </c>
      <c r="AV60" s="3">
        <v>127</v>
      </c>
    </row>
    <row r="61" spans="1:48" ht="30" customHeight="1" x14ac:dyDescent="0.3">
      <c r="A61" s="16" t="s">
        <v>194</v>
      </c>
      <c r="B61" s="16" t="s">
        <v>201</v>
      </c>
      <c r="C61" s="16" t="s">
        <v>191</v>
      </c>
      <c r="D61" s="17">
        <v>6</v>
      </c>
      <c r="E61" s="18"/>
      <c r="F61" s="18">
        <f t="shared" si="10"/>
        <v>0</v>
      </c>
      <c r="G61" s="18"/>
      <c r="H61" s="18">
        <f t="shared" si="11"/>
        <v>0</v>
      </c>
      <c r="I61" s="18">
        <v>0</v>
      </c>
      <c r="J61" s="18">
        <f t="shared" si="12"/>
        <v>0</v>
      </c>
      <c r="K61" s="18">
        <f t="shared" si="13"/>
        <v>0</v>
      </c>
      <c r="L61" s="18">
        <f t="shared" si="14"/>
        <v>0</v>
      </c>
      <c r="M61" s="16" t="s">
        <v>52</v>
      </c>
      <c r="N61" s="2" t="s">
        <v>202</v>
      </c>
      <c r="O61" s="2" t="s">
        <v>52</v>
      </c>
      <c r="P61" s="2" t="s">
        <v>52</v>
      </c>
      <c r="Q61" s="2" t="s">
        <v>168</v>
      </c>
      <c r="R61" s="2" t="s">
        <v>60</v>
      </c>
      <c r="S61" s="2" t="s">
        <v>59</v>
      </c>
      <c r="T61" s="2" t="s">
        <v>59</v>
      </c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2" t="s">
        <v>52</v>
      </c>
      <c r="AS61" s="2" t="s">
        <v>52</v>
      </c>
      <c r="AT61" s="3"/>
      <c r="AU61" s="2" t="s">
        <v>203</v>
      </c>
      <c r="AV61" s="3">
        <v>128</v>
      </c>
    </row>
    <row r="62" spans="1:48" ht="30" customHeight="1" x14ac:dyDescent="0.3">
      <c r="A62" s="16" t="s">
        <v>204</v>
      </c>
      <c r="B62" s="16" t="s">
        <v>205</v>
      </c>
      <c r="C62" s="16" t="s">
        <v>206</v>
      </c>
      <c r="D62" s="17">
        <v>405</v>
      </c>
      <c r="E62" s="18"/>
      <c r="F62" s="18">
        <f t="shared" si="10"/>
        <v>0</v>
      </c>
      <c r="G62" s="18">
        <v>0</v>
      </c>
      <c r="H62" s="18">
        <f t="shared" si="11"/>
        <v>0</v>
      </c>
      <c r="I62" s="18">
        <v>0</v>
      </c>
      <c r="J62" s="18">
        <f t="shared" si="12"/>
        <v>0</v>
      </c>
      <c r="K62" s="18">
        <f t="shared" si="13"/>
        <v>0</v>
      </c>
      <c r="L62" s="18">
        <f t="shared" si="14"/>
        <v>0</v>
      </c>
      <c r="M62" s="16" t="s">
        <v>52</v>
      </c>
      <c r="N62" s="2" t="s">
        <v>207</v>
      </c>
      <c r="O62" s="2" t="s">
        <v>52</v>
      </c>
      <c r="P62" s="2" t="s">
        <v>52</v>
      </c>
      <c r="Q62" s="2" t="s">
        <v>168</v>
      </c>
      <c r="R62" s="2" t="s">
        <v>59</v>
      </c>
      <c r="S62" s="2" t="s">
        <v>59</v>
      </c>
      <c r="T62" s="2" t="s">
        <v>60</v>
      </c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2" t="s">
        <v>52</v>
      </c>
      <c r="AS62" s="2" t="s">
        <v>52</v>
      </c>
      <c r="AT62" s="3"/>
      <c r="AU62" s="2" t="s">
        <v>208</v>
      </c>
      <c r="AV62" s="3">
        <v>56</v>
      </c>
    </row>
    <row r="63" spans="1:48" ht="30" customHeight="1" x14ac:dyDescent="0.3">
      <c r="A63" s="16" t="s">
        <v>209</v>
      </c>
      <c r="B63" s="16" t="s">
        <v>210</v>
      </c>
      <c r="C63" s="16" t="s">
        <v>206</v>
      </c>
      <c r="D63" s="17">
        <v>227</v>
      </c>
      <c r="E63" s="18"/>
      <c r="F63" s="18">
        <f t="shared" si="10"/>
        <v>0</v>
      </c>
      <c r="G63" s="18">
        <v>0</v>
      </c>
      <c r="H63" s="18">
        <f t="shared" si="11"/>
        <v>0</v>
      </c>
      <c r="I63" s="18">
        <v>0</v>
      </c>
      <c r="J63" s="18">
        <f t="shared" si="12"/>
        <v>0</v>
      </c>
      <c r="K63" s="18">
        <f t="shared" si="13"/>
        <v>0</v>
      </c>
      <c r="L63" s="18">
        <f t="shared" si="14"/>
        <v>0</v>
      </c>
      <c r="M63" s="16" t="s">
        <v>52</v>
      </c>
      <c r="N63" s="2" t="s">
        <v>211</v>
      </c>
      <c r="O63" s="2" t="s">
        <v>52</v>
      </c>
      <c r="P63" s="2" t="s">
        <v>52</v>
      </c>
      <c r="Q63" s="2" t="s">
        <v>168</v>
      </c>
      <c r="R63" s="2" t="s">
        <v>59</v>
      </c>
      <c r="S63" s="2" t="s">
        <v>59</v>
      </c>
      <c r="T63" s="2" t="s">
        <v>60</v>
      </c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2" t="s">
        <v>52</v>
      </c>
      <c r="AS63" s="2" t="s">
        <v>52</v>
      </c>
      <c r="AT63" s="3"/>
      <c r="AU63" s="2" t="s">
        <v>212</v>
      </c>
      <c r="AV63" s="3">
        <v>55</v>
      </c>
    </row>
    <row r="64" spans="1:48" ht="30" customHeight="1" x14ac:dyDescent="0.3">
      <c r="A64" s="16" t="s">
        <v>213</v>
      </c>
      <c r="B64" s="16" t="s">
        <v>214</v>
      </c>
      <c r="C64" s="16" t="s">
        <v>77</v>
      </c>
      <c r="D64" s="17">
        <v>144</v>
      </c>
      <c r="E64" s="18"/>
      <c r="F64" s="18">
        <f t="shared" si="10"/>
        <v>0</v>
      </c>
      <c r="G64" s="18">
        <v>0</v>
      </c>
      <c r="H64" s="18">
        <f t="shared" si="11"/>
        <v>0</v>
      </c>
      <c r="I64" s="18">
        <v>0</v>
      </c>
      <c r="J64" s="18">
        <f t="shared" si="12"/>
        <v>0</v>
      </c>
      <c r="K64" s="18">
        <f t="shared" si="13"/>
        <v>0</v>
      </c>
      <c r="L64" s="18">
        <f t="shared" si="14"/>
        <v>0</v>
      </c>
      <c r="M64" s="16" t="s">
        <v>52</v>
      </c>
      <c r="N64" s="2" t="s">
        <v>215</v>
      </c>
      <c r="O64" s="2" t="s">
        <v>52</v>
      </c>
      <c r="P64" s="2" t="s">
        <v>52</v>
      </c>
      <c r="Q64" s="2" t="s">
        <v>168</v>
      </c>
      <c r="R64" s="2" t="s">
        <v>59</v>
      </c>
      <c r="S64" s="2" t="s">
        <v>59</v>
      </c>
      <c r="T64" s="2" t="s">
        <v>60</v>
      </c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2" t="s">
        <v>52</v>
      </c>
      <c r="AS64" s="2" t="s">
        <v>52</v>
      </c>
      <c r="AT64" s="3"/>
      <c r="AU64" s="2" t="s">
        <v>216</v>
      </c>
      <c r="AV64" s="3">
        <v>48</v>
      </c>
    </row>
    <row r="65" spans="1:48" ht="30" customHeight="1" x14ac:dyDescent="0.3">
      <c r="A65" s="16" t="s">
        <v>217</v>
      </c>
      <c r="B65" s="16" t="s">
        <v>218</v>
      </c>
      <c r="C65" s="16" t="s">
        <v>171</v>
      </c>
      <c r="D65" s="17">
        <v>1.08</v>
      </c>
      <c r="E65" s="18"/>
      <c r="F65" s="18">
        <f t="shared" si="10"/>
        <v>0</v>
      </c>
      <c r="G65" s="18">
        <v>0</v>
      </c>
      <c r="H65" s="18">
        <f t="shared" si="11"/>
        <v>0</v>
      </c>
      <c r="I65" s="18">
        <v>0</v>
      </c>
      <c r="J65" s="18">
        <f t="shared" si="12"/>
        <v>0</v>
      </c>
      <c r="K65" s="18">
        <f t="shared" si="13"/>
        <v>0</v>
      </c>
      <c r="L65" s="18">
        <f t="shared" si="14"/>
        <v>0</v>
      </c>
      <c r="M65" s="16"/>
      <c r="N65" s="2" t="s">
        <v>219</v>
      </c>
      <c r="O65" s="2" t="s">
        <v>52</v>
      </c>
      <c r="P65" s="2" t="s">
        <v>52</v>
      </c>
      <c r="Q65" s="2" t="s">
        <v>168</v>
      </c>
      <c r="R65" s="2" t="s">
        <v>59</v>
      </c>
      <c r="S65" s="2" t="s">
        <v>59</v>
      </c>
      <c r="T65" s="2" t="s">
        <v>60</v>
      </c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2" t="s">
        <v>52</v>
      </c>
      <c r="AS65" s="2" t="s">
        <v>52</v>
      </c>
      <c r="AT65" s="3"/>
      <c r="AU65" s="2" t="s">
        <v>220</v>
      </c>
      <c r="AV65" s="3">
        <v>106</v>
      </c>
    </row>
    <row r="66" spans="1:48" ht="30" customHeight="1" x14ac:dyDescent="0.3">
      <c r="A66" s="16" t="s">
        <v>221</v>
      </c>
      <c r="B66" s="16" t="s">
        <v>222</v>
      </c>
      <c r="C66" s="16" t="s">
        <v>191</v>
      </c>
      <c r="D66" s="17">
        <v>48</v>
      </c>
      <c r="E66" s="18"/>
      <c r="F66" s="18">
        <f t="shared" si="10"/>
        <v>0</v>
      </c>
      <c r="G66" s="18"/>
      <c r="H66" s="18">
        <f t="shared" si="11"/>
        <v>0</v>
      </c>
      <c r="I66" s="18"/>
      <c r="J66" s="18">
        <f t="shared" si="12"/>
        <v>0</v>
      </c>
      <c r="K66" s="18">
        <f t="shared" si="13"/>
        <v>0</v>
      </c>
      <c r="L66" s="18">
        <f t="shared" si="14"/>
        <v>0</v>
      </c>
      <c r="M66" s="16" t="s">
        <v>52</v>
      </c>
      <c r="N66" s="2" t="s">
        <v>223</v>
      </c>
      <c r="O66" s="2" t="s">
        <v>52</v>
      </c>
      <c r="P66" s="2" t="s">
        <v>52</v>
      </c>
      <c r="Q66" s="2" t="s">
        <v>168</v>
      </c>
      <c r="R66" s="2" t="s">
        <v>60</v>
      </c>
      <c r="S66" s="2" t="s">
        <v>59</v>
      </c>
      <c r="T66" s="2" t="s">
        <v>59</v>
      </c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2" t="s">
        <v>52</v>
      </c>
      <c r="AS66" s="2" t="s">
        <v>52</v>
      </c>
      <c r="AT66" s="3"/>
      <c r="AU66" s="2" t="s">
        <v>224</v>
      </c>
      <c r="AV66" s="3">
        <v>57</v>
      </c>
    </row>
    <row r="67" spans="1:48" ht="30" customHeight="1" x14ac:dyDescent="0.3">
      <c r="A67" s="16" t="s">
        <v>225</v>
      </c>
      <c r="B67" s="16" t="s">
        <v>226</v>
      </c>
      <c r="C67" s="16" t="s">
        <v>206</v>
      </c>
      <c r="D67" s="17">
        <v>632</v>
      </c>
      <c r="E67" s="18"/>
      <c r="F67" s="18">
        <f t="shared" si="10"/>
        <v>0</v>
      </c>
      <c r="G67" s="18"/>
      <c r="H67" s="18">
        <f t="shared" si="11"/>
        <v>0</v>
      </c>
      <c r="I67" s="18"/>
      <c r="J67" s="18">
        <f t="shared" si="12"/>
        <v>0</v>
      </c>
      <c r="K67" s="18">
        <f t="shared" si="13"/>
        <v>0</v>
      </c>
      <c r="L67" s="18">
        <f t="shared" si="14"/>
        <v>0</v>
      </c>
      <c r="M67" s="16" t="s">
        <v>52</v>
      </c>
      <c r="N67" s="2" t="s">
        <v>227</v>
      </c>
      <c r="O67" s="2" t="s">
        <v>52</v>
      </c>
      <c r="P67" s="2" t="s">
        <v>52</v>
      </c>
      <c r="Q67" s="2" t="s">
        <v>168</v>
      </c>
      <c r="R67" s="2" t="s">
        <v>60</v>
      </c>
      <c r="S67" s="2" t="s">
        <v>59</v>
      </c>
      <c r="T67" s="2" t="s">
        <v>59</v>
      </c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2" t="s">
        <v>52</v>
      </c>
      <c r="AS67" s="2" t="s">
        <v>52</v>
      </c>
      <c r="AT67" s="3"/>
      <c r="AU67" s="2" t="s">
        <v>228</v>
      </c>
      <c r="AV67" s="3">
        <v>62</v>
      </c>
    </row>
    <row r="68" spans="1:48" ht="30" customHeight="1" x14ac:dyDescent="0.3">
      <c r="A68" s="16" t="s">
        <v>229</v>
      </c>
      <c r="B68" s="16" t="s">
        <v>230</v>
      </c>
      <c r="C68" s="16" t="s">
        <v>171</v>
      </c>
      <c r="D68" s="17">
        <v>28</v>
      </c>
      <c r="E68" s="18"/>
      <c r="F68" s="18">
        <f t="shared" si="10"/>
        <v>0</v>
      </c>
      <c r="G68" s="18"/>
      <c r="H68" s="18">
        <f t="shared" si="11"/>
        <v>0</v>
      </c>
      <c r="I68" s="18">
        <v>0</v>
      </c>
      <c r="J68" s="18">
        <f t="shared" si="12"/>
        <v>0</v>
      </c>
      <c r="K68" s="18">
        <f t="shared" si="13"/>
        <v>0</v>
      </c>
      <c r="L68" s="18">
        <f t="shared" si="14"/>
        <v>0</v>
      </c>
      <c r="M68" s="16" t="s">
        <v>52</v>
      </c>
      <c r="N68" s="2" t="s">
        <v>231</v>
      </c>
      <c r="O68" s="2" t="s">
        <v>52</v>
      </c>
      <c r="P68" s="2" t="s">
        <v>52</v>
      </c>
      <c r="Q68" s="2" t="s">
        <v>168</v>
      </c>
      <c r="R68" s="2" t="s">
        <v>60</v>
      </c>
      <c r="S68" s="2" t="s">
        <v>59</v>
      </c>
      <c r="T68" s="2" t="s">
        <v>59</v>
      </c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2" t="s">
        <v>52</v>
      </c>
      <c r="AS68" s="2" t="s">
        <v>52</v>
      </c>
      <c r="AT68" s="3"/>
      <c r="AU68" s="2" t="s">
        <v>232</v>
      </c>
      <c r="AV68" s="3">
        <v>59</v>
      </c>
    </row>
    <row r="69" spans="1:48" ht="30" customHeight="1" x14ac:dyDescent="0.3">
      <c r="A69" s="16" t="s">
        <v>233</v>
      </c>
      <c r="B69" s="16" t="s">
        <v>234</v>
      </c>
      <c r="C69" s="16" t="s">
        <v>171</v>
      </c>
      <c r="D69" s="17">
        <v>28</v>
      </c>
      <c r="E69" s="18"/>
      <c r="F69" s="18">
        <f t="shared" si="10"/>
        <v>0</v>
      </c>
      <c r="G69" s="18"/>
      <c r="H69" s="18">
        <f t="shared" si="11"/>
        <v>0</v>
      </c>
      <c r="I69" s="18">
        <v>0</v>
      </c>
      <c r="J69" s="18">
        <f t="shared" si="12"/>
        <v>0</v>
      </c>
      <c r="K69" s="18">
        <f t="shared" si="13"/>
        <v>0</v>
      </c>
      <c r="L69" s="18">
        <f t="shared" si="14"/>
        <v>0</v>
      </c>
      <c r="M69" s="16" t="s">
        <v>52</v>
      </c>
      <c r="N69" s="2" t="s">
        <v>235</v>
      </c>
      <c r="O69" s="2" t="s">
        <v>52</v>
      </c>
      <c r="P69" s="2" t="s">
        <v>52</v>
      </c>
      <c r="Q69" s="2" t="s">
        <v>168</v>
      </c>
      <c r="R69" s="2" t="s">
        <v>60</v>
      </c>
      <c r="S69" s="2" t="s">
        <v>59</v>
      </c>
      <c r="T69" s="2" t="s">
        <v>59</v>
      </c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2" t="s">
        <v>52</v>
      </c>
      <c r="AS69" s="2" t="s">
        <v>52</v>
      </c>
      <c r="AT69" s="3"/>
      <c r="AU69" s="2" t="s">
        <v>236</v>
      </c>
      <c r="AV69" s="3">
        <v>61</v>
      </c>
    </row>
    <row r="70" spans="1:48" ht="30" customHeight="1" x14ac:dyDescent="0.3">
      <c r="A70" s="16" t="s">
        <v>237</v>
      </c>
      <c r="B70" s="16" t="s">
        <v>238</v>
      </c>
      <c r="C70" s="16" t="s">
        <v>171</v>
      </c>
      <c r="D70" s="17">
        <v>748</v>
      </c>
      <c r="E70" s="18"/>
      <c r="F70" s="18">
        <f t="shared" si="10"/>
        <v>0</v>
      </c>
      <c r="G70" s="18"/>
      <c r="H70" s="18">
        <f t="shared" si="11"/>
        <v>0</v>
      </c>
      <c r="I70" s="18">
        <v>0</v>
      </c>
      <c r="J70" s="18">
        <f t="shared" si="12"/>
        <v>0</v>
      </c>
      <c r="K70" s="18">
        <f t="shared" si="13"/>
        <v>0</v>
      </c>
      <c r="L70" s="18">
        <f t="shared" si="14"/>
        <v>0</v>
      </c>
      <c r="M70" s="16" t="s">
        <v>52</v>
      </c>
      <c r="N70" s="2" t="s">
        <v>239</v>
      </c>
      <c r="O70" s="2" t="s">
        <v>52</v>
      </c>
      <c r="P70" s="2" t="s">
        <v>52</v>
      </c>
      <c r="Q70" s="2" t="s">
        <v>168</v>
      </c>
      <c r="R70" s="2" t="s">
        <v>60</v>
      </c>
      <c r="S70" s="2" t="s">
        <v>59</v>
      </c>
      <c r="T70" s="2" t="s">
        <v>59</v>
      </c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2" t="s">
        <v>52</v>
      </c>
      <c r="AS70" s="2" t="s">
        <v>52</v>
      </c>
      <c r="AT70" s="3"/>
      <c r="AU70" s="2" t="s">
        <v>240</v>
      </c>
      <c r="AV70" s="3">
        <v>46</v>
      </c>
    </row>
    <row r="71" spans="1:48" ht="30" customHeight="1" x14ac:dyDescent="0.3">
      <c r="A71" s="16" t="s">
        <v>241</v>
      </c>
      <c r="B71" s="16" t="s">
        <v>242</v>
      </c>
      <c r="C71" s="16" t="s">
        <v>243</v>
      </c>
      <c r="D71" s="17">
        <v>225</v>
      </c>
      <c r="E71" s="18"/>
      <c r="F71" s="18">
        <f t="shared" si="10"/>
        <v>0</v>
      </c>
      <c r="G71" s="18"/>
      <c r="H71" s="18">
        <f t="shared" si="11"/>
        <v>0</v>
      </c>
      <c r="I71" s="18">
        <v>0</v>
      </c>
      <c r="J71" s="18">
        <f t="shared" si="12"/>
        <v>0</v>
      </c>
      <c r="K71" s="18">
        <f t="shared" si="13"/>
        <v>0</v>
      </c>
      <c r="L71" s="18">
        <f t="shared" si="14"/>
        <v>0</v>
      </c>
      <c r="M71" s="16" t="s">
        <v>52</v>
      </c>
      <c r="N71" s="2" t="s">
        <v>244</v>
      </c>
      <c r="O71" s="2" t="s">
        <v>52</v>
      </c>
      <c r="P71" s="2" t="s">
        <v>52</v>
      </c>
      <c r="Q71" s="2" t="s">
        <v>168</v>
      </c>
      <c r="R71" s="2" t="s">
        <v>60</v>
      </c>
      <c r="S71" s="2" t="s">
        <v>59</v>
      </c>
      <c r="T71" s="2" t="s">
        <v>59</v>
      </c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2" t="s">
        <v>52</v>
      </c>
      <c r="AS71" s="2" t="s">
        <v>52</v>
      </c>
      <c r="AT71" s="3"/>
      <c r="AU71" s="2" t="s">
        <v>245</v>
      </c>
      <c r="AV71" s="3">
        <v>47</v>
      </c>
    </row>
    <row r="72" spans="1:48" ht="30" customHeight="1" x14ac:dyDescent="0.3">
      <c r="A72" s="16" t="s">
        <v>246</v>
      </c>
      <c r="B72" s="16" t="s">
        <v>247</v>
      </c>
      <c r="C72" s="16" t="s">
        <v>248</v>
      </c>
      <c r="D72" s="17">
        <v>5</v>
      </c>
      <c r="E72" s="18"/>
      <c r="F72" s="18">
        <f t="shared" si="10"/>
        <v>0</v>
      </c>
      <c r="G72" s="18">
        <v>0</v>
      </c>
      <c r="H72" s="18">
        <f t="shared" si="11"/>
        <v>0</v>
      </c>
      <c r="I72" s="18">
        <v>0</v>
      </c>
      <c r="J72" s="18">
        <f t="shared" si="12"/>
        <v>0</v>
      </c>
      <c r="K72" s="18">
        <f t="shared" si="13"/>
        <v>0</v>
      </c>
      <c r="L72" s="18">
        <f t="shared" si="14"/>
        <v>0</v>
      </c>
      <c r="M72" s="16" t="s">
        <v>52</v>
      </c>
      <c r="N72" s="2" t="s">
        <v>249</v>
      </c>
      <c r="O72" s="2" t="s">
        <v>52</v>
      </c>
      <c r="P72" s="2" t="s">
        <v>52</v>
      </c>
      <c r="Q72" s="2" t="s">
        <v>168</v>
      </c>
      <c r="R72" s="2" t="s">
        <v>59</v>
      </c>
      <c r="S72" s="2" t="s">
        <v>59</v>
      </c>
      <c r="T72" s="2" t="s">
        <v>60</v>
      </c>
      <c r="U72" s="3"/>
      <c r="V72" s="3"/>
      <c r="W72" s="3"/>
      <c r="X72" s="3">
        <v>1</v>
      </c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2" t="s">
        <v>52</v>
      </c>
      <c r="AS72" s="2" t="s">
        <v>52</v>
      </c>
      <c r="AT72" s="3"/>
      <c r="AU72" s="2" t="s">
        <v>250</v>
      </c>
      <c r="AV72" s="3">
        <v>107</v>
      </c>
    </row>
    <row r="73" spans="1:48" ht="30" customHeight="1" x14ac:dyDescent="0.3">
      <c r="A73" s="16" t="s">
        <v>251</v>
      </c>
      <c r="B73" s="16" t="s">
        <v>252</v>
      </c>
      <c r="C73" s="16" t="s">
        <v>122</v>
      </c>
      <c r="D73" s="17">
        <v>1</v>
      </c>
      <c r="E73" s="18">
        <f>ROUNDDOWN(SUMIF(X53:X90, RIGHTB(N73, 1), F53:F90)*W73, 0)</f>
        <v>0</v>
      </c>
      <c r="F73" s="18">
        <f t="shared" si="10"/>
        <v>0</v>
      </c>
      <c r="G73" s="18">
        <v>0</v>
      </c>
      <c r="H73" s="18">
        <f t="shared" si="11"/>
        <v>0</v>
      </c>
      <c r="I73" s="18">
        <v>0</v>
      </c>
      <c r="J73" s="18">
        <f t="shared" si="12"/>
        <v>0</v>
      </c>
      <c r="K73" s="18">
        <f t="shared" si="13"/>
        <v>0</v>
      </c>
      <c r="L73" s="18">
        <f t="shared" si="14"/>
        <v>0</v>
      </c>
      <c r="M73" s="16" t="s">
        <v>52</v>
      </c>
      <c r="N73" s="2" t="s">
        <v>253</v>
      </c>
      <c r="O73" s="2" t="s">
        <v>52</v>
      </c>
      <c r="P73" s="2" t="s">
        <v>52</v>
      </c>
      <c r="Q73" s="2" t="s">
        <v>168</v>
      </c>
      <c r="R73" s="2" t="s">
        <v>59</v>
      </c>
      <c r="S73" s="2" t="s">
        <v>59</v>
      </c>
      <c r="T73" s="2" t="s">
        <v>59</v>
      </c>
      <c r="U73" s="3">
        <v>0</v>
      </c>
      <c r="V73" s="3">
        <v>0</v>
      </c>
      <c r="W73" s="3">
        <v>0.03</v>
      </c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2" t="s">
        <v>52</v>
      </c>
      <c r="AS73" s="2" t="s">
        <v>52</v>
      </c>
      <c r="AT73" s="3"/>
      <c r="AU73" s="2" t="s">
        <v>254</v>
      </c>
      <c r="AV73" s="3">
        <v>143</v>
      </c>
    </row>
    <row r="74" spans="1:48" ht="30" customHeight="1" x14ac:dyDescent="0.3">
      <c r="A74" s="16" t="s">
        <v>255</v>
      </c>
      <c r="B74" s="16" t="s">
        <v>256</v>
      </c>
      <c r="C74" s="16" t="s">
        <v>248</v>
      </c>
      <c r="D74" s="17">
        <v>5</v>
      </c>
      <c r="E74" s="18"/>
      <c r="F74" s="18">
        <f t="shared" si="10"/>
        <v>0</v>
      </c>
      <c r="G74" s="18"/>
      <c r="H74" s="18">
        <f t="shared" si="11"/>
        <v>0</v>
      </c>
      <c r="I74" s="18">
        <v>0</v>
      </c>
      <c r="J74" s="18">
        <f t="shared" si="12"/>
        <v>0</v>
      </c>
      <c r="K74" s="18">
        <f t="shared" si="13"/>
        <v>0</v>
      </c>
      <c r="L74" s="18">
        <f t="shared" si="14"/>
        <v>0</v>
      </c>
      <c r="M74" s="16" t="s">
        <v>52</v>
      </c>
      <c r="N74" s="2" t="s">
        <v>257</v>
      </c>
      <c r="O74" s="2" t="s">
        <v>52</v>
      </c>
      <c r="P74" s="2" t="s">
        <v>52</v>
      </c>
      <c r="Q74" s="2" t="s">
        <v>168</v>
      </c>
      <c r="R74" s="2" t="s">
        <v>60</v>
      </c>
      <c r="S74" s="2" t="s">
        <v>59</v>
      </c>
      <c r="T74" s="2" t="s">
        <v>59</v>
      </c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2" t="s">
        <v>52</v>
      </c>
      <c r="AS74" s="2" t="s">
        <v>52</v>
      </c>
      <c r="AT74" s="3"/>
      <c r="AU74" s="2" t="s">
        <v>258</v>
      </c>
      <c r="AV74" s="3">
        <v>108</v>
      </c>
    </row>
    <row r="75" spans="1:48" ht="30" customHeight="1" x14ac:dyDescent="0.3">
      <c r="A75" s="16" t="s">
        <v>259</v>
      </c>
      <c r="B75" s="16" t="s">
        <v>260</v>
      </c>
      <c r="C75" s="16" t="s">
        <v>77</v>
      </c>
      <c r="D75" s="17">
        <v>1</v>
      </c>
      <c r="E75" s="18"/>
      <c r="F75" s="18">
        <f t="shared" si="10"/>
        <v>0</v>
      </c>
      <c r="G75" s="18">
        <v>0</v>
      </c>
      <c r="H75" s="18">
        <f t="shared" si="11"/>
        <v>0</v>
      </c>
      <c r="I75" s="18">
        <v>0</v>
      </c>
      <c r="J75" s="18">
        <f t="shared" si="12"/>
        <v>0</v>
      </c>
      <c r="K75" s="18">
        <f t="shared" si="13"/>
        <v>0</v>
      </c>
      <c r="L75" s="18">
        <f t="shared" si="14"/>
        <v>0</v>
      </c>
      <c r="M75" s="16" t="s">
        <v>52</v>
      </c>
      <c r="N75" s="2" t="s">
        <v>261</v>
      </c>
      <c r="O75" s="2" t="s">
        <v>52</v>
      </c>
      <c r="P75" s="2" t="s">
        <v>52</v>
      </c>
      <c r="Q75" s="2" t="s">
        <v>168</v>
      </c>
      <c r="R75" s="2" t="s">
        <v>59</v>
      </c>
      <c r="S75" s="2" t="s">
        <v>59</v>
      </c>
      <c r="T75" s="2" t="s">
        <v>60</v>
      </c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2" t="s">
        <v>52</v>
      </c>
      <c r="AS75" s="2" t="s">
        <v>52</v>
      </c>
      <c r="AT75" s="3"/>
      <c r="AU75" s="2" t="s">
        <v>262</v>
      </c>
      <c r="AV75" s="3">
        <v>109</v>
      </c>
    </row>
    <row r="76" spans="1:48" ht="30" customHeight="1" x14ac:dyDescent="0.3">
      <c r="A76" s="16" t="s">
        <v>259</v>
      </c>
      <c r="B76" s="16" t="s">
        <v>263</v>
      </c>
      <c r="C76" s="16" t="s">
        <v>77</v>
      </c>
      <c r="D76" s="17">
        <v>1</v>
      </c>
      <c r="E76" s="18"/>
      <c r="F76" s="18">
        <f t="shared" si="10"/>
        <v>0</v>
      </c>
      <c r="G76" s="18">
        <v>0</v>
      </c>
      <c r="H76" s="18">
        <f t="shared" si="11"/>
        <v>0</v>
      </c>
      <c r="I76" s="18">
        <v>0</v>
      </c>
      <c r="J76" s="18">
        <f t="shared" si="12"/>
        <v>0</v>
      </c>
      <c r="K76" s="18">
        <f t="shared" si="13"/>
        <v>0</v>
      </c>
      <c r="L76" s="18">
        <f t="shared" si="14"/>
        <v>0</v>
      </c>
      <c r="M76" s="16" t="s">
        <v>52</v>
      </c>
      <c r="N76" s="2" t="s">
        <v>264</v>
      </c>
      <c r="O76" s="2" t="s">
        <v>52</v>
      </c>
      <c r="P76" s="2" t="s">
        <v>52</v>
      </c>
      <c r="Q76" s="2" t="s">
        <v>168</v>
      </c>
      <c r="R76" s="2" t="s">
        <v>59</v>
      </c>
      <c r="S76" s="2" t="s">
        <v>59</v>
      </c>
      <c r="T76" s="2" t="s">
        <v>60</v>
      </c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2" t="s">
        <v>52</v>
      </c>
      <c r="AS76" s="2" t="s">
        <v>52</v>
      </c>
      <c r="AT76" s="3"/>
      <c r="AU76" s="2" t="s">
        <v>265</v>
      </c>
      <c r="AV76" s="3">
        <v>110</v>
      </c>
    </row>
    <row r="77" spans="1:48" ht="30" customHeight="1" x14ac:dyDescent="0.3">
      <c r="A77" s="16" t="s">
        <v>259</v>
      </c>
      <c r="B77" s="16" t="s">
        <v>266</v>
      </c>
      <c r="C77" s="16" t="s">
        <v>77</v>
      </c>
      <c r="D77" s="17">
        <v>1</v>
      </c>
      <c r="E77" s="18"/>
      <c r="F77" s="18">
        <f t="shared" si="10"/>
        <v>0</v>
      </c>
      <c r="G77" s="18">
        <v>0</v>
      </c>
      <c r="H77" s="18">
        <f t="shared" si="11"/>
        <v>0</v>
      </c>
      <c r="I77" s="18">
        <v>0</v>
      </c>
      <c r="J77" s="18">
        <f t="shared" si="12"/>
        <v>0</v>
      </c>
      <c r="K77" s="18">
        <f t="shared" si="13"/>
        <v>0</v>
      </c>
      <c r="L77" s="18">
        <f t="shared" si="14"/>
        <v>0</v>
      </c>
      <c r="M77" s="16" t="s">
        <v>52</v>
      </c>
      <c r="N77" s="2" t="s">
        <v>267</v>
      </c>
      <c r="O77" s="2" t="s">
        <v>52</v>
      </c>
      <c r="P77" s="2" t="s">
        <v>52</v>
      </c>
      <c r="Q77" s="2" t="s">
        <v>168</v>
      </c>
      <c r="R77" s="2" t="s">
        <v>59</v>
      </c>
      <c r="S77" s="2" t="s">
        <v>59</v>
      </c>
      <c r="T77" s="2" t="s">
        <v>60</v>
      </c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2" t="s">
        <v>52</v>
      </c>
      <c r="AS77" s="2" t="s">
        <v>52</v>
      </c>
      <c r="AT77" s="3"/>
      <c r="AU77" s="2" t="s">
        <v>268</v>
      </c>
      <c r="AV77" s="3">
        <v>111</v>
      </c>
    </row>
    <row r="78" spans="1:48" ht="30" customHeight="1" x14ac:dyDescent="0.3">
      <c r="A78" s="16" t="s">
        <v>259</v>
      </c>
      <c r="B78" s="16" t="s">
        <v>269</v>
      </c>
      <c r="C78" s="16" t="s">
        <v>77</v>
      </c>
      <c r="D78" s="17">
        <v>1</v>
      </c>
      <c r="E78" s="18"/>
      <c r="F78" s="18">
        <f t="shared" si="10"/>
        <v>0</v>
      </c>
      <c r="G78" s="18">
        <v>0</v>
      </c>
      <c r="H78" s="18">
        <f t="shared" si="11"/>
        <v>0</v>
      </c>
      <c r="I78" s="18">
        <v>0</v>
      </c>
      <c r="J78" s="18">
        <f t="shared" si="12"/>
        <v>0</v>
      </c>
      <c r="K78" s="18">
        <f t="shared" si="13"/>
        <v>0</v>
      </c>
      <c r="L78" s="18">
        <f t="shared" si="14"/>
        <v>0</v>
      </c>
      <c r="M78" s="16" t="s">
        <v>52</v>
      </c>
      <c r="N78" s="2" t="s">
        <v>270</v>
      </c>
      <c r="O78" s="2" t="s">
        <v>52</v>
      </c>
      <c r="P78" s="2" t="s">
        <v>52</v>
      </c>
      <c r="Q78" s="2" t="s">
        <v>168</v>
      </c>
      <c r="R78" s="2" t="s">
        <v>59</v>
      </c>
      <c r="S78" s="2" t="s">
        <v>59</v>
      </c>
      <c r="T78" s="2" t="s">
        <v>60</v>
      </c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2" t="s">
        <v>52</v>
      </c>
      <c r="AS78" s="2" t="s">
        <v>52</v>
      </c>
      <c r="AT78" s="3"/>
      <c r="AU78" s="2" t="s">
        <v>271</v>
      </c>
      <c r="AV78" s="3">
        <v>112</v>
      </c>
    </row>
    <row r="79" spans="1:48" ht="30" customHeight="1" x14ac:dyDescent="0.3">
      <c r="A79" s="16" t="s">
        <v>259</v>
      </c>
      <c r="B79" s="16" t="s">
        <v>272</v>
      </c>
      <c r="C79" s="16" t="s">
        <v>77</v>
      </c>
      <c r="D79" s="17">
        <v>1</v>
      </c>
      <c r="E79" s="18"/>
      <c r="F79" s="18">
        <f t="shared" si="10"/>
        <v>0</v>
      </c>
      <c r="G79" s="18">
        <v>0</v>
      </c>
      <c r="H79" s="18">
        <f t="shared" si="11"/>
        <v>0</v>
      </c>
      <c r="I79" s="18">
        <v>0</v>
      </c>
      <c r="J79" s="18">
        <f t="shared" si="12"/>
        <v>0</v>
      </c>
      <c r="K79" s="18">
        <f t="shared" si="13"/>
        <v>0</v>
      </c>
      <c r="L79" s="18">
        <f t="shared" si="14"/>
        <v>0</v>
      </c>
      <c r="M79" s="16" t="s">
        <v>52</v>
      </c>
      <c r="N79" s="2" t="s">
        <v>273</v>
      </c>
      <c r="O79" s="2" t="s">
        <v>52</v>
      </c>
      <c r="P79" s="2" t="s">
        <v>52</v>
      </c>
      <c r="Q79" s="2" t="s">
        <v>168</v>
      </c>
      <c r="R79" s="2" t="s">
        <v>59</v>
      </c>
      <c r="S79" s="2" t="s">
        <v>59</v>
      </c>
      <c r="T79" s="2" t="s">
        <v>60</v>
      </c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2" t="s">
        <v>52</v>
      </c>
      <c r="AS79" s="2" t="s">
        <v>52</v>
      </c>
      <c r="AT79" s="3"/>
      <c r="AU79" s="2" t="s">
        <v>274</v>
      </c>
      <c r="AV79" s="3">
        <v>113</v>
      </c>
    </row>
    <row r="80" spans="1:48" ht="30" customHeight="1" x14ac:dyDescent="0.3">
      <c r="A80" s="16" t="s">
        <v>259</v>
      </c>
      <c r="B80" s="16" t="s">
        <v>275</v>
      </c>
      <c r="C80" s="16" t="s">
        <v>77</v>
      </c>
      <c r="D80" s="17">
        <v>1</v>
      </c>
      <c r="E80" s="18"/>
      <c r="F80" s="18">
        <f t="shared" si="10"/>
        <v>0</v>
      </c>
      <c r="G80" s="18">
        <v>0</v>
      </c>
      <c r="H80" s="18">
        <f t="shared" si="11"/>
        <v>0</v>
      </c>
      <c r="I80" s="18">
        <v>0</v>
      </c>
      <c r="J80" s="18">
        <f t="shared" si="12"/>
        <v>0</v>
      </c>
      <c r="K80" s="18">
        <f t="shared" si="13"/>
        <v>0</v>
      </c>
      <c r="L80" s="18">
        <f t="shared" si="14"/>
        <v>0</v>
      </c>
      <c r="M80" s="16" t="s">
        <v>52</v>
      </c>
      <c r="N80" s="2" t="s">
        <v>276</v>
      </c>
      <c r="O80" s="2" t="s">
        <v>52</v>
      </c>
      <c r="P80" s="2" t="s">
        <v>52</v>
      </c>
      <c r="Q80" s="2" t="s">
        <v>168</v>
      </c>
      <c r="R80" s="2" t="s">
        <v>59</v>
      </c>
      <c r="S80" s="2" t="s">
        <v>59</v>
      </c>
      <c r="T80" s="2" t="s">
        <v>60</v>
      </c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2" t="s">
        <v>52</v>
      </c>
      <c r="AS80" s="2" t="s">
        <v>52</v>
      </c>
      <c r="AT80" s="3"/>
      <c r="AU80" s="2" t="s">
        <v>277</v>
      </c>
      <c r="AV80" s="3">
        <v>116</v>
      </c>
    </row>
    <row r="81" spans="1:48" ht="30" customHeight="1" x14ac:dyDescent="0.3">
      <c r="A81" s="16" t="s">
        <v>278</v>
      </c>
      <c r="B81" s="16" t="s">
        <v>279</v>
      </c>
      <c r="C81" s="16" t="s">
        <v>77</v>
      </c>
      <c r="D81" s="17">
        <v>1</v>
      </c>
      <c r="E81" s="18"/>
      <c r="F81" s="18">
        <f t="shared" si="10"/>
        <v>0</v>
      </c>
      <c r="G81" s="18">
        <v>0</v>
      </c>
      <c r="H81" s="18">
        <f t="shared" si="11"/>
        <v>0</v>
      </c>
      <c r="I81" s="18">
        <v>0</v>
      </c>
      <c r="J81" s="18">
        <f t="shared" si="12"/>
        <v>0</v>
      </c>
      <c r="K81" s="18">
        <f t="shared" si="13"/>
        <v>0</v>
      </c>
      <c r="L81" s="18">
        <f t="shared" si="14"/>
        <v>0</v>
      </c>
      <c r="M81" s="16" t="s">
        <v>52</v>
      </c>
      <c r="N81" s="2" t="s">
        <v>280</v>
      </c>
      <c r="O81" s="2" t="s">
        <v>52</v>
      </c>
      <c r="P81" s="2" t="s">
        <v>52</v>
      </c>
      <c r="Q81" s="2" t="s">
        <v>168</v>
      </c>
      <c r="R81" s="2" t="s">
        <v>59</v>
      </c>
      <c r="S81" s="2" t="s">
        <v>59</v>
      </c>
      <c r="T81" s="2" t="s">
        <v>60</v>
      </c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2" t="s">
        <v>52</v>
      </c>
      <c r="AS81" s="2" t="s">
        <v>52</v>
      </c>
      <c r="AT81" s="3"/>
      <c r="AU81" s="2" t="s">
        <v>281</v>
      </c>
      <c r="AV81" s="3">
        <v>114</v>
      </c>
    </row>
    <row r="82" spans="1:48" ht="30" customHeight="1" x14ac:dyDescent="0.3">
      <c r="A82" s="16" t="s">
        <v>278</v>
      </c>
      <c r="B82" s="16" t="s">
        <v>282</v>
      </c>
      <c r="C82" s="16" t="s">
        <v>77</v>
      </c>
      <c r="D82" s="17">
        <v>1</v>
      </c>
      <c r="E82" s="18"/>
      <c r="F82" s="18">
        <f t="shared" si="10"/>
        <v>0</v>
      </c>
      <c r="G82" s="18">
        <v>0</v>
      </c>
      <c r="H82" s="18">
        <f t="shared" si="11"/>
        <v>0</v>
      </c>
      <c r="I82" s="18">
        <v>0</v>
      </c>
      <c r="J82" s="18">
        <f t="shared" si="12"/>
        <v>0</v>
      </c>
      <c r="K82" s="18">
        <f t="shared" si="13"/>
        <v>0</v>
      </c>
      <c r="L82" s="18">
        <f t="shared" si="14"/>
        <v>0</v>
      </c>
      <c r="M82" s="16" t="s">
        <v>52</v>
      </c>
      <c r="N82" s="2" t="s">
        <v>283</v>
      </c>
      <c r="O82" s="2" t="s">
        <v>52</v>
      </c>
      <c r="P82" s="2" t="s">
        <v>52</v>
      </c>
      <c r="Q82" s="2" t="s">
        <v>168</v>
      </c>
      <c r="R82" s="2" t="s">
        <v>59</v>
      </c>
      <c r="S82" s="2" t="s">
        <v>59</v>
      </c>
      <c r="T82" s="2" t="s">
        <v>60</v>
      </c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2" t="s">
        <v>52</v>
      </c>
      <c r="AS82" s="2" t="s">
        <v>52</v>
      </c>
      <c r="AT82" s="3"/>
      <c r="AU82" s="2" t="s">
        <v>284</v>
      </c>
      <c r="AV82" s="3">
        <v>115</v>
      </c>
    </row>
    <row r="83" spans="1:48" ht="30" customHeight="1" x14ac:dyDescent="0.3">
      <c r="A83" s="16" t="s">
        <v>285</v>
      </c>
      <c r="B83" s="16" t="s">
        <v>286</v>
      </c>
      <c r="C83" s="16" t="s">
        <v>287</v>
      </c>
      <c r="D83" s="17">
        <v>1</v>
      </c>
      <c r="E83" s="18"/>
      <c r="F83" s="18">
        <f t="shared" si="10"/>
        <v>0</v>
      </c>
      <c r="G83" s="18">
        <v>0</v>
      </c>
      <c r="H83" s="18">
        <f t="shared" si="11"/>
        <v>0</v>
      </c>
      <c r="I83" s="18">
        <v>0</v>
      </c>
      <c r="J83" s="18">
        <f t="shared" si="12"/>
        <v>0</v>
      </c>
      <c r="K83" s="18">
        <f t="shared" si="13"/>
        <v>0</v>
      </c>
      <c r="L83" s="18">
        <f t="shared" si="14"/>
        <v>0</v>
      </c>
      <c r="M83" s="16" t="s">
        <v>52</v>
      </c>
      <c r="N83" s="2" t="s">
        <v>288</v>
      </c>
      <c r="O83" s="2" t="s">
        <v>52</v>
      </c>
      <c r="P83" s="2" t="s">
        <v>52</v>
      </c>
      <c r="Q83" s="2" t="s">
        <v>168</v>
      </c>
      <c r="R83" s="2" t="s">
        <v>59</v>
      </c>
      <c r="S83" s="2" t="s">
        <v>59</v>
      </c>
      <c r="T83" s="2" t="s">
        <v>60</v>
      </c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2" t="s">
        <v>52</v>
      </c>
      <c r="AS83" s="2" t="s">
        <v>52</v>
      </c>
      <c r="AT83" s="3"/>
      <c r="AU83" s="2" t="s">
        <v>289</v>
      </c>
      <c r="AV83" s="3">
        <v>117</v>
      </c>
    </row>
    <row r="84" spans="1:48" ht="30" customHeight="1" x14ac:dyDescent="0.3">
      <c r="A84" s="16" t="s">
        <v>290</v>
      </c>
      <c r="B84" s="16" t="s">
        <v>286</v>
      </c>
      <c r="C84" s="16" t="s">
        <v>287</v>
      </c>
      <c r="D84" s="17">
        <v>1</v>
      </c>
      <c r="E84" s="18"/>
      <c r="F84" s="18">
        <f t="shared" si="10"/>
        <v>0</v>
      </c>
      <c r="G84" s="18">
        <v>0</v>
      </c>
      <c r="H84" s="18">
        <f t="shared" si="11"/>
        <v>0</v>
      </c>
      <c r="I84" s="18">
        <v>0</v>
      </c>
      <c r="J84" s="18">
        <f t="shared" si="12"/>
        <v>0</v>
      </c>
      <c r="K84" s="18">
        <f t="shared" si="13"/>
        <v>0</v>
      </c>
      <c r="L84" s="18">
        <f t="shared" si="14"/>
        <v>0</v>
      </c>
      <c r="M84" s="16" t="s">
        <v>52</v>
      </c>
      <c r="N84" s="2" t="s">
        <v>291</v>
      </c>
      <c r="O84" s="2" t="s">
        <v>52</v>
      </c>
      <c r="P84" s="2" t="s">
        <v>52</v>
      </c>
      <c r="Q84" s="2" t="s">
        <v>168</v>
      </c>
      <c r="R84" s="2" t="s">
        <v>59</v>
      </c>
      <c r="S84" s="2" t="s">
        <v>59</v>
      </c>
      <c r="T84" s="2" t="s">
        <v>60</v>
      </c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2" t="s">
        <v>52</v>
      </c>
      <c r="AS84" s="2" t="s">
        <v>52</v>
      </c>
      <c r="AT84" s="3"/>
      <c r="AU84" s="2" t="s">
        <v>292</v>
      </c>
      <c r="AV84" s="3">
        <v>118</v>
      </c>
    </row>
    <row r="85" spans="1:48" ht="30" customHeight="1" x14ac:dyDescent="0.3">
      <c r="A85" s="16" t="s">
        <v>293</v>
      </c>
      <c r="B85" s="16" t="s">
        <v>286</v>
      </c>
      <c r="C85" s="16" t="s">
        <v>191</v>
      </c>
      <c r="D85" s="17">
        <v>1</v>
      </c>
      <c r="E85" s="18"/>
      <c r="F85" s="18">
        <f t="shared" si="10"/>
        <v>0</v>
      </c>
      <c r="G85" s="18"/>
      <c r="H85" s="18">
        <f t="shared" si="11"/>
        <v>0</v>
      </c>
      <c r="I85" s="18">
        <v>0</v>
      </c>
      <c r="J85" s="18">
        <f t="shared" si="12"/>
        <v>0</v>
      </c>
      <c r="K85" s="18">
        <f t="shared" si="13"/>
        <v>0</v>
      </c>
      <c r="L85" s="18">
        <f t="shared" si="14"/>
        <v>0</v>
      </c>
      <c r="M85" s="16" t="s">
        <v>52</v>
      </c>
      <c r="N85" s="2" t="s">
        <v>294</v>
      </c>
      <c r="O85" s="2" t="s">
        <v>52</v>
      </c>
      <c r="P85" s="2" t="s">
        <v>52</v>
      </c>
      <c r="Q85" s="2" t="s">
        <v>168</v>
      </c>
      <c r="R85" s="2" t="s">
        <v>60</v>
      </c>
      <c r="S85" s="2" t="s">
        <v>59</v>
      </c>
      <c r="T85" s="2" t="s">
        <v>59</v>
      </c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2" t="s">
        <v>52</v>
      </c>
      <c r="AS85" s="2" t="s">
        <v>52</v>
      </c>
      <c r="AT85" s="3"/>
      <c r="AU85" s="2" t="s">
        <v>295</v>
      </c>
      <c r="AV85" s="3">
        <v>119</v>
      </c>
    </row>
    <row r="86" spans="1:48" ht="30" customHeight="1" x14ac:dyDescent="0.3">
      <c r="A86" s="16" t="s">
        <v>296</v>
      </c>
      <c r="B86" s="16" t="s">
        <v>286</v>
      </c>
      <c r="C86" s="16" t="s">
        <v>191</v>
      </c>
      <c r="D86" s="17">
        <v>1</v>
      </c>
      <c r="E86" s="18"/>
      <c r="F86" s="18">
        <f t="shared" si="10"/>
        <v>0</v>
      </c>
      <c r="G86" s="18"/>
      <c r="H86" s="18">
        <f t="shared" si="11"/>
        <v>0</v>
      </c>
      <c r="I86" s="18">
        <v>0</v>
      </c>
      <c r="J86" s="18">
        <f t="shared" si="12"/>
        <v>0</v>
      </c>
      <c r="K86" s="18">
        <f t="shared" si="13"/>
        <v>0</v>
      </c>
      <c r="L86" s="18">
        <f t="shared" si="14"/>
        <v>0</v>
      </c>
      <c r="M86" s="16" t="s">
        <v>52</v>
      </c>
      <c r="N86" s="2" t="s">
        <v>297</v>
      </c>
      <c r="O86" s="2" t="s">
        <v>52</v>
      </c>
      <c r="P86" s="2" t="s">
        <v>52</v>
      </c>
      <c r="Q86" s="2" t="s">
        <v>168</v>
      </c>
      <c r="R86" s="2" t="s">
        <v>60</v>
      </c>
      <c r="S86" s="2" t="s">
        <v>59</v>
      </c>
      <c r="T86" s="2" t="s">
        <v>59</v>
      </c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2" t="s">
        <v>52</v>
      </c>
      <c r="AS86" s="2" t="s">
        <v>52</v>
      </c>
      <c r="AT86" s="3"/>
      <c r="AU86" s="2" t="s">
        <v>298</v>
      </c>
      <c r="AV86" s="3">
        <v>120</v>
      </c>
    </row>
    <row r="87" spans="1:48" ht="30" customHeight="1" x14ac:dyDescent="0.3">
      <c r="A87" s="16" t="s">
        <v>299</v>
      </c>
      <c r="B87" s="16" t="s">
        <v>286</v>
      </c>
      <c r="C87" s="16" t="s">
        <v>191</v>
      </c>
      <c r="D87" s="17">
        <v>1</v>
      </c>
      <c r="E87" s="18"/>
      <c r="F87" s="18">
        <f t="shared" si="10"/>
        <v>0</v>
      </c>
      <c r="G87" s="18"/>
      <c r="H87" s="18">
        <f t="shared" si="11"/>
        <v>0</v>
      </c>
      <c r="I87" s="18">
        <v>0</v>
      </c>
      <c r="J87" s="18">
        <f t="shared" si="12"/>
        <v>0</v>
      </c>
      <c r="K87" s="18">
        <f t="shared" si="13"/>
        <v>0</v>
      </c>
      <c r="L87" s="18">
        <f t="shared" si="14"/>
        <v>0</v>
      </c>
      <c r="M87" s="16" t="s">
        <v>52</v>
      </c>
      <c r="N87" s="2" t="s">
        <v>300</v>
      </c>
      <c r="O87" s="2" t="s">
        <v>52</v>
      </c>
      <c r="P87" s="2" t="s">
        <v>52</v>
      </c>
      <c r="Q87" s="2" t="s">
        <v>168</v>
      </c>
      <c r="R87" s="2" t="s">
        <v>60</v>
      </c>
      <c r="S87" s="2" t="s">
        <v>59</v>
      </c>
      <c r="T87" s="2" t="s">
        <v>59</v>
      </c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2" t="s">
        <v>52</v>
      </c>
      <c r="AS87" s="2" t="s">
        <v>52</v>
      </c>
      <c r="AT87" s="3"/>
      <c r="AU87" s="2" t="s">
        <v>301</v>
      </c>
      <c r="AV87" s="3">
        <v>121</v>
      </c>
    </row>
    <row r="88" spans="1:48" ht="30" customHeight="1" x14ac:dyDescent="0.3">
      <c r="A88" s="16" t="s">
        <v>302</v>
      </c>
      <c r="B88" s="16" t="s">
        <v>303</v>
      </c>
      <c r="C88" s="16" t="s">
        <v>304</v>
      </c>
      <c r="D88" s="17">
        <v>0.1</v>
      </c>
      <c r="E88" s="18">
        <v>0</v>
      </c>
      <c r="F88" s="18">
        <f t="shared" si="10"/>
        <v>0</v>
      </c>
      <c r="G88" s="18"/>
      <c r="H88" s="18">
        <f t="shared" si="11"/>
        <v>0</v>
      </c>
      <c r="I88" s="18">
        <v>0</v>
      </c>
      <c r="J88" s="18">
        <f t="shared" si="12"/>
        <v>0</v>
      </c>
      <c r="K88" s="18">
        <f t="shared" si="13"/>
        <v>0</v>
      </c>
      <c r="L88" s="18">
        <f t="shared" si="14"/>
        <v>0</v>
      </c>
      <c r="M88" s="16" t="s">
        <v>52</v>
      </c>
      <c r="N88" s="2" t="s">
        <v>305</v>
      </c>
      <c r="O88" s="2" t="s">
        <v>52</v>
      </c>
      <c r="P88" s="2" t="s">
        <v>52</v>
      </c>
      <c r="Q88" s="2" t="s">
        <v>168</v>
      </c>
      <c r="R88" s="2" t="s">
        <v>59</v>
      </c>
      <c r="S88" s="2" t="s">
        <v>59</v>
      </c>
      <c r="T88" s="2" t="s">
        <v>60</v>
      </c>
      <c r="U88" s="3"/>
      <c r="V88" s="3"/>
      <c r="W88" s="3"/>
      <c r="X88" s="3"/>
      <c r="Y88" s="3">
        <v>2</v>
      </c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2" t="s">
        <v>52</v>
      </c>
      <c r="AS88" s="2" t="s">
        <v>52</v>
      </c>
      <c r="AT88" s="3"/>
      <c r="AU88" s="2" t="s">
        <v>306</v>
      </c>
      <c r="AV88" s="3">
        <v>122</v>
      </c>
    </row>
    <row r="89" spans="1:48" ht="30" customHeight="1" x14ac:dyDescent="0.3">
      <c r="A89" s="16" t="s">
        <v>307</v>
      </c>
      <c r="B89" s="16" t="s">
        <v>303</v>
      </c>
      <c r="C89" s="16" t="s">
        <v>304</v>
      </c>
      <c r="D89" s="17">
        <v>0.5</v>
      </c>
      <c r="E89" s="18">
        <v>0</v>
      </c>
      <c r="F89" s="18">
        <f t="shared" si="10"/>
        <v>0</v>
      </c>
      <c r="G89" s="18"/>
      <c r="H89" s="18">
        <f t="shared" si="11"/>
        <v>0</v>
      </c>
      <c r="I89" s="18">
        <v>0</v>
      </c>
      <c r="J89" s="18">
        <f t="shared" si="12"/>
        <v>0</v>
      </c>
      <c r="K89" s="18">
        <f t="shared" si="13"/>
        <v>0</v>
      </c>
      <c r="L89" s="18">
        <f t="shared" si="14"/>
        <v>0</v>
      </c>
      <c r="M89" s="16" t="s">
        <v>52</v>
      </c>
      <c r="N89" s="2" t="s">
        <v>308</v>
      </c>
      <c r="O89" s="2" t="s">
        <v>52</v>
      </c>
      <c r="P89" s="2" t="s">
        <v>52</v>
      </c>
      <c r="Q89" s="2" t="s">
        <v>168</v>
      </c>
      <c r="R89" s="2" t="s">
        <v>59</v>
      </c>
      <c r="S89" s="2" t="s">
        <v>59</v>
      </c>
      <c r="T89" s="2" t="s">
        <v>60</v>
      </c>
      <c r="U89" s="3"/>
      <c r="V89" s="3"/>
      <c r="W89" s="3"/>
      <c r="X89" s="3"/>
      <c r="Y89" s="3">
        <v>2</v>
      </c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2" t="s">
        <v>52</v>
      </c>
      <c r="AS89" s="2" t="s">
        <v>52</v>
      </c>
      <c r="AT89" s="3"/>
      <c r="AU89" s="2" t="s">
        <v>309</v>
      </c>
      <c r="AV89" s="3">
        <v>123</v>
      </c>
    </row>
    <row r="90" spans="1:48" ht="30" customHeight="1" x14ac:dyDescent="0.3">
      <c r="A90" s="16" t="s">
        <v>310</v>
      </c>
      <c r="B90" s="16" t="s">
        <v>311</v>
      </c>
      <c r="C90" s="16" t="s">
        <v>122</v>
      </c>
      <c r="D90" s="17">
        <v>1</v>
      </c>
      <c r="E90" s="18">
        <f>ROUNDDOWN(SUMIF(Y53:Y90, RIGHTB(N90, 1), H53:H90)*W90, 0)</f>
        <v>0</v>
      </c>
      <c r="F90" s="18">
        <f t="shared" si="10"/>
        <v>0</v>
      </c>
      <c r="G90" s="18">
        <v>0</v>
      </c>
      <c r="H90" s="18">
        <f t="shared" si="11"/>
        <v>0</v>
      </c>
      <c r="I90" s="18">
        <v>0</v>
      </c>
      <c r="J90" s="18">
        <f t="shared" si="12"/>
        <v>0</v>
      </c>
      <c r="K90" s="18">
        <f t="shared" si="13"/>
        <v>0</v>
      </c>
      <c r="L90" s="18">
        <f t="shared" si="14"/>
        <v>0</v>
      </c>
      <c r="M90" s="16" t="s">
        <v>52</v>
      </c>
      <c r="N90" s="2" t="s">
        <v>312</v>
      </c>
      <c r="O90" s="2" t="s">
        <v>52</v>
      </c>
      <c r="P90" s="2" t="s">
        <v>52</v>
      </c>
      <c r="Q90" s="2" t="s">
        <v>168</v>
      </c>
      <c r="R90" s="2" t="s">
        <v>59</v>
      </c>
      <c r="S90" s="2" t="s">
        <v>59</v>
      </c>
      <c r="T90" s="2" t="s">
        <v>59</v>
      </c>
      <c r="U90" s="3">
        <v>1</v>
      </c>
      <c r="V90" s="3">
        <v>0</v>
      </c>
      <c r="W90" s="3">
        <v>0.03</v>
      </c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2" t="s">
        <v>52</v>
      </c>
      <c r="AS90" s="2" t="s">
        <v>52</v>
      </c>
      <c r="AT90" s="3"/>
      <c r="AU90" s="2" t="s">
        <v>313</v>
      </c>
      <c r="AV90" s="3">
        <v>144</v>
      </c>
    </row>
    <row r="91" spans="1:48" ht="30" customHeight="1" x14ac:dyDescent="0.3">
      <c r="A91" s="17"/>
      <c r="B91" s="17"/>
      <c r="C91" s="17"/>
      <c r="D91" s="17"/>
      <c r="E91" s="18"/>
      <c r="F91" s="18"/>
      <c r="G91" s="18"/>
      <c r="H91" s="18"/>
      <c r="I91" s="18"/>
      <c r="J91" s="18"/>
      <c r="K91" s="18"/>
      <c r="L91" s="18"/>
      <c r="M91" s="17"/>
      <c r="Q91" s="1" t="s">
        <v>168</v>
      </c>
    </row>
    <row r="92" spans="1:48" ht="30" customHeight="1" x14ac:dyDescent="0.3">
      <c r="A92" s="17"/>
      <c r="B92" s="17"/>
      <c r="C92" s="17"/>
      <c r="D92" s="17"/>
      <c r="E92" s="18"/>
      <c r="F92" s="18"/>
      <c r="G92" s="18"/>
      <c r="H92" s="18"/>
      <c r="I92" s="18"/>
      <c r="J92" s="18"/>
      <c r="K92" s="18"/>
      <c r="L92" s="18"/>
      <c r="M92" s="17"/>
      <c r="Q92" s="1" t="s">
        <v>168</v>
      </c>
    </row>
    <row r="93" spans="1:48" ht="30" customHeight="1" x14ac:dyDescent="0.3">
      <c r="A93" s="17"/>
      <c r="B93" s="17"/>
      <c r="C93" s="17"/>
      <c r="D93" s="17"/>
      <c r="E93" s="18"/>
      <c r="F93" s="18"/>
      <c r="G93" s="18"/>
      <c r="H93" s="18"/>
      <c r="I93" s="18"/>
      <c r="J93" s="18"/>
      <c r="K93" s="18"/>
      <c r="L93" s="18"/>
      <c r="M93" s="17"/>
      <c r="Q93" s="1" t="s">
        <v>168</v>
      </c>
    </row>
    <row r="94" spans="1:48" ht="30" customHeight="1" x14ac:dyDescent="0.3">
      <c r="A94" s="17"/>
      <c r="B94" s="17"/>
      <c r="C94" s="17"/>
      <c r="D94" s="17"/>
      <c r="E94" s="18"/>
      <c r="F94" s="18"/>
      <c r="G94" s="18"/>
      <c r="H94" s="18"/>
      <c r="I94" s="18"/>
      <c r="J94" s="18"/>
      <c r="K94" s="18"/>
      <c r="L94" s="18"/>
      <c r="M94" s="17"/>
      <c r="Q94" s="1" t="s">
        <v>168</v>
      </c>
    </row>
    <row r="95" spans="1:48" ht="30" customHeight="1" x14ac:dyDescent="0.3">
      <c r="A95" s="17"/>
      <c r="B95" s="17"/>
      <c r="C95" s="17"/>
      <c r="D95" s="17"/>
      <c r="E95" s="18"/>
      <c r="F95" s="18"/>
      <c r="G95" s="18"/>
      <c r="H95" s="18"/>
      <c r="I95" s="18"/>
      <c r="J95" s="18"/>
      <c r="K95" s="18"/>
      <c r="L95" s="18"/>
      <c r="M95" s="17"/>
      <c r="Q95" s="1" t="s">
        <v>168</v>
      </c>
    </row>
    <row r="96" spans="1:48" ht="30" customHeight="1" x14ac:dyDescent="0.3">
      <c r="A96" s="17"/>
      <c r="B96" s="17"/>
      <c r="C96" s="17"/>
      <c r="D96" s="17"/>
      <c r="E96" s="18"/>
      <c r="F96" s="18"/>
      <c r="G96" s="18"/>
      <c r="H96" s="18"/>
      <c r="I96" s="18"/>
      <c r="J96" s="18"/>
      <c r="K96" s="18"/>
      <c r="L96" s="18"/>
      <c r="M96" s="17"/>
      <c r="Q96" s="1" t="s">
        <v>168</v>
      </c>
    </row>
    <row r="97" spans="1:48" ht="30" customHeight="1" x14ac:dyDescent="0.3">
      <c r="A97" s="17"/>
      <c r="B97" s="17"/>
      <c r="C97" s="17"/>
      <c r="D97" s="17"/>
      <c r="E97" s="18"/>
      <c r="F97" s="18"/>
      <c r="G97" s="18"/>
      <c r="H97" s="18"/>
      <c r="I97" s="18"/>
      <c r="J97" s="18"/>
      <c r="K97" s="18"/>
      <c r="L97" s="18"/>
      <c r="M97" s="17"/>
      <c r="Q97" s="1" t="s">
        <v>168</v>
      </c>
    </row>
    <row r="98" spans="1:48" ht="30" customHeight="1" x14ac:dyDescent="0.3">
      <c r="A98" s="17"/>
      <c r="B98" s="17"/>
      <c r="C98" s="17"/>
      <c r="D98" s="17"/>
      <c r="E98" s="18"/>
      <c r="F98" s="18"/>
      <c r="G98" s="18"/>
      <c r="H98" s="18"/>
      <c r="I98" s="18"/>
      <c r="J98" s="18"/>
      <c r="K98" s="18"/>
      <c r="L98" s="18"/>
      <c r="M98" s="17"/>
      <c r="Q98" s="1" t="s">
        <v>168</v>
      </c>
    </row>
    <row r="99" spans="1:48" ht="30" customHeight="1" x14ac:dyDescent="0.3">
      <c r="A99" s="16" t="s">
        <v>116</v>
      </c>
      <c r="B99" s="17"/>
      <c r="C99" s="17"/>
      <c r="D99" s="17"/>
      <c r="E99" s="18"/>
      <c r="F99" s="18">
        <f>SUMIF(Q53:Q98,"0103",F53:F98)</f>
        <v>0</v>
      </c>
      <c r="G99" s="18"/>
      <c r="H99" s="18">
        <f>SUMIF(Q53:Q98,"0103",H53:H98)</f>
        <v>0</v>
      </c>
      <c r="I99" s="18"/>
      <c r="J99" s="18">
        <f>SUMIF(Q53:Q98,"0103",J53:J98)</f>
        <v>0</v>
      </c>
      <c r="K99" s="18"/>
      <c r="L99" s="18">
        <f>SUMIF(Q53:Q98,"0103",L53:L98)</f>
        <v>0</v>
      </c>
      <c r="M99" s="17"/>
      <c r="N99" t="s">
        <v>117</v>
      </c>
    </row>
    <row r="100" spans="1:48" ht="30" customHeight="1" x14ac:dyDescent="0.3">
      <c r="A100" s="16" t="s">
        <v>314</v>
      </c>
      <c r="B100" s="16" t="s">
        <v>52</v>
      </c>
      <c r="C100" s="17"/>
      <c r="D100" s="17"/>
      <c r="E100" s="18"/>
      <c r="F100" s="18"/>
      <c r="G100" s="18"/>
      <c r="H100" s="18"/>
      <c r="I100" s="18"/>
      <c r="J100" s="18"/>
      <c r="K100" s="18"/>
      <c r="L100" s="18"/>
      <c r="M100" s="17"/>
      <c r="N100" s="3"/>
      <c r="O100" s="3"/>
      <c r="P100" s="3"/>
      <c r="Q100" s="2" t="s">
        <v>315</v>
      </c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</row>
    <row r="101" spans="1:48" ht="30" customHeight="1" x14ac:dyDescent="0.3">
      <c r="A101" s="16" t="s">
        <v>316</v>
      </c>
      <c r="B101" s="16" t="s">
        <v>317</v>
      </c>
      <c r="C101" s="16" t="s">
        <v>191</v>
      </c>
      <c r="D101" s="17">
        <v>2</v>
      </c>
      <c r="E101" s="18"/>
      <c r="F101" s="18">
        <f t="shared" ref="F101:F129" si="15">TRUNC(E101*D101, 0)</f>
        <v>0</v>
      </c>
      <c r="G101" s="18"/>
      <c r="H101" s="18">
        <f t="shared" ref="H101:H129" si="16">TRUNC(G101*D101, 0)</f>
        <v>0</v>
      </c>
      <c r="I101" s="18">
        <v>0</v>
      </c>
      <c r="J101" s="18">
        <f t="shared" ref="J101:J129" si="17">TRUNC(I101*D101, 0)</f>
        <v>0</v>
      </c>
      <c r="K101" s="18">
        <f t="shared" ref="K101:K129" si="18">TRUNC(E101+G101+I101, 0)</f>
        <v>0</v>
      </c>
      <c r="L101" s="18">
        <f t="shared" ref="L101:L129" si="19">TRUNC(F101+H101+J101, 0)</f>
        <v>0</v>
      </c>
      <c r="M101" s="16" t="s">
        <v>52</v>
      </c>
      <c r="N101" s="2" t="s">
        <v>318</v>
      </c>
      <c r="O101" s="2" t="s">
        <v>52</v>
      </c>
      <c r="P101" s="2" t="s">
        <v>52</v>
      </c>
      <c r="Q101" s="2" t="s">
        <v>315</v>
      </c>
      <c r="R101" s="2" t="s">
        <v>60</v>
      </c>
      <c r="S101" s="2" t="s">
        <v>59</v>
      </c>
      <c r="T101" s="2" t="s">
        <v>59</v>
      </c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2" t="s">
        <v>52</v>
      </c>
      <c r="AS101" s="2" t="s">
        <v>52</v>
      </c>
      <c r="AT101" s="3"/>
      <c r="AU101" s="2" t="s">
        <v>319</v>
      </c>
      <c r="AV101" s="3">
        <v>74</v>
      </c>
    </row>
    <row r="102" spans="1:48" ht="30" customHeight="1" x14ac:dyDescent="0.3">
      <c r="A102" s="16" t="s">
        <v>316</v>
      </c>
      <c r="B102" s="16" t="s">
        <v>320</v>
      </c>
      <c r="C102" s="16" t="s">
        <v>191</v>
      </c>
      <c r="D102" s="17">
        <v>2</v>
      </c>
      <c r="E102" s="18"/>
      <c r="F102" s="18">
        <f t="shared" si="15"/>
        <v>0</v>
      </c>
      <c r="G102" s="18"/>
      <c r="H102" s="18">
        <f t="shared" si="16"/>
        <v>0</v>
      </c>
      <c r="I102" s="18">
        <v>0</v>
      </c>
      <c r="J102" s="18">
        <f t="shared" si="17"/>
        <v>0</v>
      </c>
      <c r="K102" s="18">
        <f t="shared" si="18"/>
        <v>0</v>
      </c>
      <c r="L102" s="18">
        <f t="shared" si="19"/>
        <v>0</v>
      </c>
      <c r="M102" s="16" t="s">
        <v>52</v>
      </c>
      <c r="N102" s="2" t="s">
        <v>321</v>
      </c>
      <c r="O102" s="2" t="s">
        <v>52</v>
      </c>
      <c r="P102" s="2" t="s">
        <v>52</v>
      </c>
      <c r="Q102" s="2" t="s">
        <v>315</v>
      </c>
      <c r="R102" s="2" t="s">
        <v>60</v>
      </c>
      <c r="S102" s="2" t="s">
        <v>59</v>
      </c>
      <c r="T102" s="2" t="s">
        <v>59</v>
      </c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2" t="s">
        <v>52</v>
      </c>
      <c r="AS102" s="2" t="s">
        <v>52</v>
      </c>
      <c r="AT102" s="3"/>
      <c r="AU102" s="2" t="s">
        <v>322</v>
      </c>
      <c r="AV102" s="3">
        <v>76</v>
      </c>
    </row>
    <row r="103" spans="1:48" ht="30" customHeight="1" x14ac:dyDescent="0.3">
      <c r="A103" s="16" t="s">
        <v>316</v>
      </c>
      <c r="B103" s="16" t="s">
        <v>323</v>
      </c>
      <c r="C103" s="16" t="s">
        <v>191</v>
      </c>
      <c r="D103" s="17">
        <v>1</v>
      </c>
      <c r="E103" s="18"/>
      <c r="F103" s="18">
        <f t="shared" si="15"/>
        <v>0</v>
      </c>
      <c r="G103" s="18"/>
      <c r="H103" s="18">
        <f t="shared" si="16"/>
        <v>0</v>
      </c>
      <c r="I103" s="18">
        <v>0</v>
      </c>
      <c r="J103" s="18">
        <f t="shared" si="17"/>
        <v>0</v>
      </c>
      <c r="K103" s="18">
        <f t="shared" si="18"/>
        <v>0</v>
      </c>
      <c r="L103" s="18">
        <f t="shared" si="19"/>
        <v>0</v>
      </c>
      <c r="M103" s="16" t="s">
        <v>52</v>
      </c>
      <c r="N103" s="2" t="s">
        <v>324</v>
      </c>
      <c r="O103" s="2" t="s">
        <v>52</v>
      </c>
      <c r="P103" s="2" t="s">
        <v>52</v>
      </c>
      <c r="Q103" s="2" t="s">
        <v>315</v>
      </c>
      <c r="R103" s="2" t="s">
        <v>60</v>
      </c>
      <c r="S103" s="2" t="s">
        <v>59</v>
      </c>
      <c r="T103" s="2" t="s">
        <v>59</v>
      </c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2" t="s">
        <v>52</v>
      </c>
      <c r="AS103" s="2" t="s">
        <v>52</v>
      </c>
      <c r="AT103" s="3"/>
      <c r="AU103" s="2" t="s">
        <v>325</v>
      </c>
      <c r="AV103" s="3">
        <v>77</v>
      </c>
    </row>
    <row r="104" spans="1:48" ht="30" customHeight="1" x14ac:dyDescent="0.3">
      <c r="A104" s="16" t="s">
        <v>316</v>
      </c>
      <c r="B104" s="16" t="s">
        <v>326</v>
      </c>
      <c r="C104" s="16" t="s">
        <v>191</v>
      </c>
      <c r="D104" s="17">
        <v>1</v>
      </c>
      <c r="E104" s="18"/>
      <c r="F104" s="18">
        <f t="shared" si="15"/>
        <v>0</v>
      </c>
      <c r="G104" s="18"/>
      <c r="H104" s="18">
        <f t="shared" si="16"/>
        <v>0</v>
      </c>
      <c r="I104" s="18">
        <v>0</v>
      </c>
      <c r="J104" s="18">
        <f t="shared" si="17"/>
        <v>0</v>
      </c>
      <c r="K104" s="18">
        <f t="shared" si="18"/>
        <v>0</v>
      </c>
      <c r="L104" s="18">
        <f t="shared" si="19"/>
        <v>0</v>
      </c>
      <c r="M104" s="16" t="s">
        <v>52</v>
      </c>
      <c r="N104" s="2" t="s">
        <v>327</v>
      </c>
      <c r="O104" s="2" t="s">
        <v>52</v>
      </c>
      <c r="P104" s="2" t="s">
        <v>52</v>
      </c>
      <c r="Q104" s="2" t="s">
        <v>315</v>
      </c>
      <c r="R104" s="2" t="s">
        <v>60</v>
      </c>
      <c r="S104" s="2" t="s">
        <v>59</v>
      </c>
      <c r="T104" s="2" t="s">
        <v>59</v>
      </c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2" t="s">
        <v>52</v>
      </c>
      <c r="AS104" s="2" t="s">
        <v>52</v>
      </c>
      <c r="AT104" s="3"/>
      <c r="AU104" s="2" t="s">
        <v>328</v>
      </c>
      <c r="AV104" s="3">
        <v>78</v>
      </c>
    </row>
    <row r="105" spans="1:48" ht="30" customHeight="1" x14ac:dyDescent="0.3">
      <c r="A105" s="16" t="s">
        <v>316</v>
      </c>
      <c r="B105" s="16" t="s">
        <v>329</v>
      </c>
      <c r="C105" s="16" t="s">
        <v>191</v>
      </c>
      <c r="D105" s="17">
        <v>4</v>
      </c>
      <c r="E105" s="18"/>
      <c r="F105" s="18">
        <f t="shared" si="15"/>
        <v>0</v>
      </c>
      <c r="G105" s="18"/>
      <c r="H105" s="18">
        <f t="shared" si="16"/>
        <v>0</v>
      </c>
      <c r="I105" s="18">
        <v>0</v>
      </c>
      <c r="J105" s="18">
        <f t="shared" si="17"/>
        <v>0</v>
      </c>
      <c r="K105" s="18">
        <f t="shared" si="18"/>
        <v>0</v>
      </c>
      <c r="L105" s="18">
        <f t="shared" si="19"/>
        <v>0</v>
      </c>
      <c r="M105" s="16" t="s">
        <v>52</v>
      </c>
      <c r="N105" s="2" t="s">
        <v>330</v>
      </c>
      <c r="O105" s="2" t="s">
        <v>52</v>
      </c>
      <c r="P105" s="2" t="s">
        <v>52</v>
      </c>
      <c r="Q105" s="2" t="s">
        <v>315</v>
      </c>
      <c r="R105" s="2" t="s">
        <v>60</v>
      </c>
      <c r="S105" s="2" t="s">
        <v>59</v>
      </c>
      <c r="T105" s="2" t="s">
        <v>59</v>
      </c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2" t="s">
        <v>52</v>
      </c>
      <c r="AS105" s="2" t="s">
        <v>52</v>
      </c>
      <c r="AT105" s="3"/>
      <c r="AU105" s="2" t="s">
        <v>331</v>
      </c>
      <c r="AV105" s="3">
        <v>79</v>
      </c>
    </row>
    <row r="106" spans="1:48" ht="30" customHeight="1" x14ac:dyDescent="0.3">
      <c r="A106" s="16" t="s">
        <v>316</v>
      </c>
      <c r="B106" s="16" t="s">
        <v>332</v>
      </c>
      <c r="C106" s="16" t="s">
        <v>191</v>
      </c>
      <c r="D106" s="17">
        <v>4</v>
      </c>
      <c r="E106" s="18"/>
      <c r="F106" s="18">
        <f t="shared" si="15"/>
        <v>0</v>
      </c>
      <c r="G106" s="18"/>
      <c r="H106" s="18">
        <f t="shared" si="16"/>
        <v>0</v>
      </c>
      <c r="I106" s="18">
        <v>0</v>
      </c>
      <c r="J106" s="18">
        <f t="shared" si="17"/>
        <v>0</v>
      </c>
      <c r="K106" s="18">
        <f t="shared" si="18"/>
        <v>0</v>
      </c>
      <c r="L106" s="18">
        <f t="shared" si="19"/>
        <v>0</v>
      </c>
      <c r="M106" s="16" t="s">
        <v>52</v>
      </c>
      <c r="N106" s="2" t="s">
        <v>333</v>
      </c>
      <c r="O106" s="2" t="s">
        <v>52</v>
      </c>
      <c r="P106" s="2" t="s">
        <v>52</v>
      </c>
      <c r="Q106" s="2" t="s">
        <v>315</v>
      </c>
      <c r="R106" s="2" t="s">
        <v>60</v>
      </c>
      <c r="S106" s="2" t="s">
        <v>59</v>
      </c>
      <c r="T106" s="2" t="s">
        <v>59</v>
      </c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2" t="s">
        <v>52</v>
      </c>
      <c r="AS106" s="2" t="s">
        <v>52</v>
      </c>
      <c r="AT106" s="3"/>
      <c r="AU106" s="2" t="s">
        <v>334</v>
      </c>
      <c r="AV106" s="3">
        <v>80</v>
      </c>
    </row>
    <row r="107" spans="1:48" ht="30" customHeight="1" x14ac:dyDescent="0.3">
      <c r="A107" s="16" t="s">
        <v>299</v>
      </c>
      <c r="B107" s="16" t="s">
        <v>335</v>
      </c>
      <c r="C107" s="16" t="s">
        <v>191</v>
      </c>
      <c r="D107" s="17">
        <v>2</v>
      </c>
      <c r="E107" s="18"/>
      <c r="F107" s="18">
        <f t="shared" si="15"/>
        <v>0</v>
      </c>
      <c r="G107" s="18"/>
      <c r="H107" s="18">
        <f t="shared" si="16"/>
        <v>0</v>
      </c>
      <c r="I107" s="18">
        <v>0</v>
      </c>
      <c r="J107" s="18">
        <f t="shared" si="17"/>
        <v>0</v>
      </c>
      <c r="K107" s="18">
        <f t="shared" si="18"/>
        <v>0</v>
      </c>
      <c r="L107" s="18">
        <f t="shared" si="19"/>
        <v>0</v>
      </c>
      <c r="M107" s="16" t="s">
        <v>52</v>
      </c>
      <c r="N107" s="2" t="s">
        <v>336</v>
      </c>
      <c r="O107" s="2" t="s">
        <v>52</v>
      </c>
      <c r="P107" s="2" t="s">
        <v>52</v>
      </c>
      <c r="Q107" s="2" t="s">
        <v>315</v>
      </c>
      <c r="R107" s="2" t="s">
        <v>60</v>
      </c>
      <c r="S107" s="2" t="s">
        <v>59</v>
      </c>
      <c r="T107" s="2" t="s">
        <v>59</v>
      </c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2" t="s">
        <v>52</v>
      </c>
      <c r="AS107" s="2" t="s">
        <v>52</v>
      </c>
      <c r="AT107" s="3"/>
      <c r="AU107" s="2" t="s">
        <v>337</v>
      </c>
      <c r="AV107" s="3">
        <v>81</v>
      </c>
    </row>
    <row r="108" spans="1:48" ht="30" customHeight="1" x14ac:dyDescent="0.3">
      <c r="A108" s="16" t="s">
        <v>338</v>
      </c>
      <c r="B108" s="16" t="s">
        <v>339</v>
      </c>
      <c r="C108" s="16" t="s">
        <v>248</v>
      </c>
      <c r="D108" s="17">
        <v>12</v>
      </c>
      <c r="E108" s="18"/>
      <c r="F108" s="18">
        <f t="shared" si="15"/>
        <v>0</v>
      </c>
      <c r="G108" s="18"/>
      <c r="H108" s="18">
        <f t="shared" si="16"/>
        <v>0</v>
      </c>
      <c r="I108" s="18">
        <v>0</v>
      </c>
      <c r="J108" s="18">
        <f t="shared" si="17"/>
        <v>0</v>
      </c>
      <c r="K108" s="18">
        <f t="shared" si="18"/>
        <v>0</v>
      </c>
      <c r="L108" s="18">
        <f t="shared" si="19"/>
        <v>0</v>
      </c>
      <c r="M108" s="16" t="s">
        <v>52</v>
      </c>
      <c r="N108" s="2" t="s">
        <v>340</v>
      </c>
      <c r="O108" s="2" t="s">
        <v>52</v>
      </c>
      <c r="P108" s="2" t="s">
        <v>52</v>
      </c>
      <c r="Q108" s="2" t="s">
        <v>315</v>
      </c>
      <c r="R108" s="2" t="s">
        <v>60</v>
      </c>
      <c r="S108" s="2" t="s">
        <v>59</v>
      </c>
      <c r="T108" s="2" t="s">
        <v>59</v>
      </c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2" t="s">
        <v>52</v>
      </c>
      <c r="AS108" s="2" t="s">
        <v>52</v>
      </c>
      <c r="AT108" s="3"/>
      <c r="AU108" s="2" t="s">
        <v>341</v>
      </c>
      <c r="AV108" s="3">
        <v>129</v>
      </c>
    </row>
    <row r="109" spans="1:48" ht="30" customHeight="1" x14ac:dyDescent="0.3">
      <c r="A109" s="16" t="s">
        <v>338</v>
      </c>
      <c r="B109" s="16" t="s">
        <v>342</v>
      </c>
      <c r="C109" s="16" t="s">
        <v>248</v>
      </c>
      <c r="D109" s="17">
        <v>2</v>
      </c>
      <c r="E109" s="18"/>
      <c r="F109" s="18">
        <f t="shared" si="15"/>
        <v>0</v>
      </c>
      <c r="G109" s="18"/>
      <c r="H109" s="18">
        <f t="shared" si="16"/>
        <v>0</v>
      </c>
      <c r="I109" s="18">
        <v>0</v>
      </c>
      <c r="J109" s="18">
        <f t="shared" si="17"/>
        <v>0</v>
      </c>
      <c r="K109" s="18">
        <f t="shared" si="18"/>
        <v>0</v>
      </c>
      <c r="L109" s="18">
        <f t="shared" si="19"/>
        <v>0</v>
      </c>
      <c r="M109" s="16" t="s">
        <v>52</v>
      </c>
      <c r="N109" s="2" t="s">
        <v>343</v>
      </c>
      <c r="O109" s="2" t="s">
        <v>52</v>
      </c>
      <c r="P109" s="2" t="s">
        <v>52</v>
      </c>
      <c r="Q109" s="2" t="s">
        <v>315</v>
      </c>
      <c r="R109" s="2" t="s">
        <v>60</v>
      </c>
      <c r="S109" s="2" t="s">
        <v>59</v>
      </c>
      <c r="T109" s="2" t="s">
        <v>59</v>
      </c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2" t="s">
        <v>52</v>
      </c>
      <c r="AS109" s="2" t="s">
        <v>52</v>
      </c>
      <c r="AT109" s="3"/>
      <c r="AU109" s="2" t="s">
        <v>344</v>
      </c>
      <c r="AV109" s="3">
        <v>130</v>
      </c>
    </row>
    <row r="110" spans="1:48" ht="30" customHeight="1" x14ac:dyDescent="0.3">
      <c r="A110" s="16" t="s">
        <v>338</v>
      </c>
      <c r="B110" s="16" t="s">
        <v>345</v>
      </c>
      <c r="C110" s="16" t="s">
        <v>248</v>
      </c>
      <c r="D110" s="17">
        <v>13</v>
      </c>
      <c r="E110" s="18"/>
      <c r="F110" s="18">
        <f t="shared" si="15"/>
        <v>0</v>
      </c>
      <c r="G110" s="18"/>
      <c r="H110" s="18">
        <f t="shared" si="16"/>
        <v>0</v>
      </c>
      <c r="I110" s="18">
        <v>0</v>
      </c>
      <c r="J110" s="18">
        <f t="shared" si="17"/>
        <v>0</v>
      </c>
      <c r="K110" s="18">
        <f t="shared" si="18"/>
        <v>0</v>
      </c>
      <c r="L110" s="18">
        <f t="shared" si="19"/>
        <v>0</v>
      </c>
      <c r="M110" s="16" t="s">
        <v>52</v>
      </c>
      <c r="N110" s="2" t="s">
        <v>346</v>
      </c>
      <c r="O110" s="2" t="s">
        <v>52</v>
      </c>
      <c r="P110" s="2" t="s">
        <v>52</v>
      </c>
      <c r="Q110" s="2" t="s">
        <v>315</v>
      </c>
      <c r="R110" s="2" t="s">
        <v>60</v>
      </c>
      <c r="S110" s="2" t="s">
        <v>59</v>
      </c>
      <c r="T110" s="2" t="s">
        <v>59</v>
      </c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2" t="s">
        <v>52</v>
      </c>
      <c r="AS110" s="2" t="s">
        <v>52</v>
      </c>
      <c r="AT110" s="3"/>
      <c r="AU110" s="2" t="s">
        <v>347</v>
      </c>
      <c r="AV110" s="3">
        <v>131</v>
      </c>
    </row>
    <row r="111" spans="1:48" ht="30" customHeight="1" x14ac:dyDescent="0.3">
      <c r="A111" s="16" t="s">
        <v>338</v>
      </c>
      <c r="B111" s="16" t="s">
        <v>348</v>
      </c>
      <c r="C111" s="16" t="s">
        <v>248</v>
      </c>
      <c r="D111" s="17">
        <v>51</v>
      </c>
      <c r="E111" s="18"/>
      <c r="F111" s="18">
        <f t="shared" si="15"/>
        <v>0</v>
      </c>
      <c r="G111" s="18"/>
      <c r="H111" s="18">
        <f t="shared" si="16"/>
        <v>0</v>
      </c>
      <c r="I111" s="18">
        <v>0</v>
      </c>
      <c r="J111" s="18">
        <f t="shared" si="17"/>
        <v>0</v>
      </c>
      <c r="K111" s="18">
        <f t="shared" si="18"/>
        <v>0</v>
      </c>
      <c r="L111" s="18">
        <f t="shared" si="19"/>
        <v>0</v>
      </c>
      <c r="M111" s="16" t="s">
        <v>52</v>
      </c>
      <c r="N111" s="2" t="s">
        <v>349</v>
      </c>
      <c r="O111" s="2" t="s">
        <v>52</v>
      </c>
      <c r="P111" s="2" t="s">
        <v>52</v>
      </c>
      <c r="Q111" s="2" t="s">
        <v>315</v>
      </c>
      <c r="R111" s="2" t="s">
        <v>60</v>
      </c>
      <c r="S111" s="2" t="s">
        <v>59</v>
      </c>
      <c r="T111" s="2" t="s">
        <v>59</v>
      </c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2" t="s">
        <v>52</v>
      </c>
      <c r="AS111" s="2" t="s">
        <v>52</v>
      </c>
      <c r="AT111" s="3"/>
      <c r="AU111" s="2" t="s">
        <v>350</v>
      </c>
      <c r="AV111" s="3">
        <v>132</v>
      </c>
    </row>
    <row r="112" spans="1:48" ht="30" customHeight="1" x14ac:dyDescent="0.3">
      <c r="A112" s="16" t="s">
        <v>338</v>
      </c>
      <c r="B112" s="16" t="s">
        <v>351</v>
      </c>
      <c r="C112" s="16" t="s">
        <v>248</v>
      </c>
      <c r="D112" s="17">
        <v>11</v>
      </c>
      <c r="E112" s="18"/>
      <c r="F112" s="18">
        <f t="shared" si="15"/>
        <v>0</v>
      </c>
      <c r="G112" s="18"/>
      <c r="H112" s="18">
        <f t="shared" si="16"/>
        <v>0</v>
      </c>
      <c r="I112" s="18">
        <v>0</v>
      </c>
      <c r="J112" s="18">
        <f t="shared" si="17"/>
        <v>0</v>
      </c>
      <c r="K112" s="18">
        <f t="shared" si="18"/>
        <v>0</v>
      </c>
      <c r="L112" s="18">
        <f t="shared" si="19"/>
        <v>0</v>
      </c>
      <c r="M112" s="16" t="s">
        <v>52</v>
      </c>
      <c r="N112" s="2" t="s">
        <v>352</v>
      </c>
      <c r="O112" s="2" t="s">
        <v>52</v>
      </c>
      <c r="P112" s="2" t="s">
        <v>52</v>
      </c>
      <c r="Q112" s="2" t="s">
        <v>315</v>
      </c>
      <c r="R112" s="2" t="s">
        <v>60</v>
      </c>
      <c r="S112" s="2" t="s">
        <v>59</v>
      </c>
      <c r="T112" s="2" t="s">
        <v>59</v>
      </c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2" t="s">
        <v>52</v>
      </c>
      <c r="AS112" s="2" t="s">
        <v>52</v>
      </c>
      <c r="AT112" s="3"/>
      <c r="AU112" s="2" t="s">
        <v>353</v>
      </c>
      <c r="AV112" s="3">
        <v>133</v>
      </c>
    </row>
    <row r="113" spans="1:48" ht="30" customHeight="1" x14ac:dyDescent="0.3">
      <c r="A113" s="16" t="s">
        <v>338</v>
      </c>
      <c r="B113" s="16" t="s">
        <v>354</v>
      </c>
      <c r="C113" s="16" t="s">
        <v>248</v>
      </c>
      <c r="D113" s="17">
        <v>73</v>
      </c>
      <c r="E113" s="18"/>
      <c r="F113" s="18">
        <f t="shared" si="15"/>
        <v>0</v>
      </c>
      <c r="G113" s="18"/>
      <c r="H113" s="18">
        <f t="shared" si="16"/>
        <v>0</v>
      </c>
      <c r="I113" s="18">
        <v>0</v>
      </c>
      <c r="J113" s="18">
        <f t="shared" si="17"/>
        <v>0</v>
      </c>
      <c r="K113" s="18">
        <f t="shared" si="18"/>
        <v>0</v>
      </c>
      <c r="L113" s="18">
        <f t="shared" si="19"/>
        <v>0</v>
      </c>
      <c r="M113" s="16" t="s">
        <v>52</v>
      </c>
      <c r="N113" s="2" t="s">
        <v>355</v>
      </c>
      <c r="O113" s="2" t="s">
        <v>52</v>
      </c>
      <c r="P113" s="2" t="s">
        <v>52</v>
      </c>
      <c r="Q113" s="2" t="s">
        <v>315</v>
      </c>
      <c r="R113" s="2" t="s">
        <v>60</v>
      </c>
      <c r="S113" s="2" t="s">
        <v>59</v>
      </c>
      <c r="T113" s="2" t="s">
        <v>59</v>
      </c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2" t="s">
        <v>52</v>
      </c>
      <c r="AS113" s="2" t="s">
        <v>52</v>
      </c>
      <c r="AT113" s="3"/>
      <c r="AU113" s="2" t="s">
        <v>356</v>
      </c>
      <c r="AV113" s="3">
        <v>134</v>
      </c>
    </row>
    <row r="114" spans="1:48" ht="30" customHeight="1" x14ac:dyDescent="0.3">
      <c r="A114" s="16" t="s">
        <v>357</v>
      </c>
      <c r="B114" s="16" t="s">
        <v>323</v>
      </c>
      <c r="C114" s="16" t="s">
        <v>248</v>
      </c>
      <c r="D114" s="17">
        <v>8</v>
      </c>
      <c r="E114" s="18"/>
      <c r="F114" s="18">
        <f t="shared" si="15"/>
        <v>0</v>
      </c>
      <c r="G114" s="18"/>
      <c r="H114" s="18">
        <f t="shared" si="16"/>
        <v>0</v>
      </c>
      <c r="I114" s="18">
        <v>0</v>
      </c>
      <c r="J114" s="18">
        <f t="shared" si="17"/>
        <v>0</v>
      </c>
      <c r="K114" s="18">
        <f t="shared" si="18"/>
        <v>0</v>
      </c>
      <c r="L114" s="18">
        <f t="shared" si="19"/>
        <v>0</v>
      </c>
      <c r="M114" s="16" t="s">
        <v>52</v>
      </c>
      <c r="N114" s="2" t="s">
        <v>358</v>
      </c>
      <c r="O114" s="2" t="s">
        <v>52</v>
      </c>
      <c r="P114" s="2" t="s">
        <v>52</v>
      </c>
      <c r="Q114" s="2" t="s">
        <v>315</v>
      </c>
      <c r="R114" s="2" t="s">
        <v>60</v>
      </c>
      <c r="S114" s="2" t="s">
        <v>59</v>
      </c>
      <c r="T114" s="2" t="s">
        <v>59</v>
      </c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2" t="s">
        <v>52</v>
      </c>
      <c r="AS114" s="2" t="s">
        <v>52</v>
      </c>
      <c r="AT114" s="3"/>
      <c r="AU114" s="2" t="s">
        <v>359</v>
      </c>
      <c r="AV114" s="3">
        <v>135</v>
      </c>
    </row>
    <row r="115" spans="1:48" ht="30" customHeight="1" x14ac:dyDescent="0.3">
      <c r="A115" s="16" t="s">
        <v>357</v>
      </c>
      <c r="B115" s="16" t="s">
        <v>326</v>
      </c>
      <c r="C115" s="16" t="s">
        <v>248</v>
      </c>
      <c r="D115" s="17">
        <v>4</v>
      </c>
      <c r="E115" s="18"/>
      <c r="F115" s="18">
        <f t="shared" si="15"/>
        <v>0</v>
      </c>
      <c r="G115" s="18"/>
      <c r="H115" s="18">
        <f t="shared" si="16"/>
        <v>0</v>
      </c>
      <c r="I115" s="18">
        <v>0</v>
      </c>
      <c r="J115" s="18">
        <f t="shared" si="17"/>
        <v>0</v>
      </c>
      <c r="K115" s="18">
        <f t="shared" si="18"/>
        <v>0</v>
      </c>
      <c r="L115" s="18">
        <f t="shared" si="19"/>
        <v>0</v>
      </c>
      <c r="M115" s="16" t="s">
        <v>52</v>
      </c>
      <c r="N115" s="2" t="s">
        <v>360</v>
      </c>
      <c r="O115" s="2" t="s">
        <v>52</v>
      </c>
      <c r="P115" s="2" t="s">
        <v>52</v>
      </c>
      <c r="Q115" s="2" t="s">
        <v>315</v>
      </c>
      <c r="R115" s="2" t="s">
        <v>60</v>
      </c>
      <c r="S115" s="2" t="s">
        <v>59</v>
      </c>
      <c r="T115" s="2" t="s">
        <v>59</v>
      </c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2" t="s">
        <v>52</v>
      </c>
      <c r="AS115" s="2" t="s">
        <v>52</v>
      </c>
      <c r="AT115" s="3"/>
      <c r="AU115" s="2" t="s">
        <v>361</v>
      </c>
      <c r="AV115" s="3">
        <v>136</v>
      </c>
    </row>
    <row r="116" spans="1:48" ht="30" customHeight="1" x14ac:dyDescent="0.3">
      <c r="A116" s="16" t="s">
        <v>357</v>
      </c>
      <c r="B116" s="16" t="s">
        <v>332</v>
      </c>
      <c r="C116" s="16" t="s">
        <v>248</v>
      </c>
      <c r="D116" s="17">
        <v>51</v>
      </c>
      <c r="E116" s="18"/>
      <c r="F116" s="18">
        <f t="shared" si="15"/>
        <v>0</v>
      </c>
      <c r="G116" s="18"/>
      <c r="H116" s="18">
        <f t="shared" si="16"/>
        <v>0</v>
      </c>
      <c r="I116" s="18">
        <v>0</v>
      </c>
      <c r="J116" s="18">
        <f t="shared" si="17"/>
        <v>0</v>
      </c>
      <c r="K116" s="18">
        <f t="shared" si="18"/>
        <v>0</v>
      </c>
      <c r="L116" s="18">
        <f t="shared" si="19"/>
        <v>0</v>
      </c>
      <c r="M116" s="16" t="s">
        <v>52</v>
      </c>
      <c r="N116" s="2" t="s">
        <v>362</v>
      </c>
      <c r="O116" s="2" t="s">
        <v>52</v>
      </c>
      <c r="P116" s="2" t="s">
        <v>52</v>
      </c>
      <c r="Q116" s="2" t="s">
        <v>315</v>
      </c>
      <c r="R116" s="2" t="s">
        <v>60</v>
      </c>
      <c r="S116" s="2" t="s">
        <v>59</v>
      </c>
      <c r="T116" s="2" t="s">
        <v>59</v>
      </c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2" t="s">
        <v>52</v>
      </c>
      <c r="AS116" s="2" t="s">
        <v>52</v>
      </c>
      <c r="AT116" s="3"/>
      <c r="AU116" s="2" t="s">
        <v>363</v>
      </c>
      <c r="AV116" s="3">
        <v>137</v>
      </c>
    </row>
    <row r="117" spans="1:48" ht="30" customHeight="1" x14ac:dyDescent="0.3">
      <c r="A117" s="16" t="s">
        <v>364</v>
      </c>
      <c r="B117" s="16" t="s">
        <v>365</v>
      </c>
      <c r="C117" s="16" t="s">
        <v>171</v>
      </c>
      <c r="D117" s="17">
        <v>184</v>
      </c>
      <c r="E117" s="18"/>
      <c r="F117" s="18">
        <f t="shared" si="15"/>
        <v>0</v>
      </c>
      <c r="G117" s="18"/>
      <c r="H117" s="18">
        <f t="shared" si="16"/>
        <v>0</v>
      </c>
      <c r="I117" s="18">
        <v>0</v>
      </c>
      <c r="J117" s="18">
        <f t="shared" si="17"/>
        <v>0</v>
      </c>
      <c r="K117" s="18">
        <f t="shared" si="18"/>
        <v>0</v>
      </c>
      <c r="L117" s="18">
        <f t="shared" si="19"/>
        <v>0</v>
      </c>
      <c r="M117" s="16" t="s">
        <v>52</v>
      </c>
      <c r="N117" s="2" t="s">
        <v>366</v>
      </c>
      <c r="O117" s="2" t="s">
        <v>52</v>
      </c>
      <c r="P117" s="2" t="s">
        <v>52</v>
      </c>
      <c r="Q117" s="2" t="s">
        <v>315</v>
      </c>
      <c r="R117" s="2" t="s">
        <v>60</v>
      </c>
      <c r="S117" s="2" t="s">
        <v>59</v>
      </c>
      <c r="T117" s="2" t="s">
        <v>59</v>
      </c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2" t="s">
        <v>52</v>
      </c>
      <c r="AS117" s="2" t="s">
        <v>52</v>
      </c>
      <c r="AT117" s="3"/>
      <c r="AU117" s="2" t="s">
        <v>367</v>
      </c>
      <c r="AV117" s="3">
        <v>138</v>
      </c>
    </row>
    <row r="118" spans="1:48" ht="30" customHeight="1" x14ac:dyDescent="0.3">
      <c r="A118" s="16" t="s">
        <v>364</v>
      </c>
      <c r="B118" s="16" t="s">
        <v>368</v>
      </c>
      <c r="C118" s="16" t="s">
        <v>171</v>
      </c>
      <c r="D118" s="17">
        <v>52</v>
      </c>
      <c r="E118" s="18"/>
      <c r="F118" s="18">
        <f t="shared" si="15"/>
        <v>0</v>
      </c>
      <c r="G118" s="18"/>
      <c r="H118" s="18">
        <f t="shared" si="16"/>
        <v>0</v>
      </c>
      <c r="I118" s="18">
        <v>0</v>
      </c>
      <c r="J118" s="18">
        <f t="shared" si="17"/>
        <v>0</v>
      </c>
      <c r="K118" s="18">
        <f t="shared" si="18"/>
        <v>0</v>
      </c>
      <c r="L118" s="18">
        <f t="shared" si="19"/>
        <v>0</v>
      </c>
      <c r="M118" s="16" t="s">
        <v>52</v>
      </c>
      <c r="N118" s="2" t="s">
        <v>369</v>
      </c>
      <c r="O118" s="2" t="s">
        <v>52</v>
      </c>
      <c r="P118" s="2" t="s">
        <v>52</v>
      </c>
      <c r="Q118" s="2" t="s">
        <v>315</v>
      </c>
      <c r="R118" s="2" t="s">
        <v>60</v>
      </c>
      <c r="S118" s="2" t="s">
        <v>59</v>
      </c>
      <c r="T118" s="2" t="s">
        <v>59</v>
      </c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2" t="s">
        <v>52</v>
      </c>
      <c r="AS118" s="2" t="s">
        <v>52</v>
      </c>
      <c r="AT118" s="3"/>
      <c r="AU118" s="2" t="s">
        <v>370</v>
      </c>
      <c r="AV118" s="3">
        <v>139</v>
      </c>
    </row>
    <row r="119" spans="1:48" ht="30" customHeight="1" x14ac:dyDescent="0.3">
      <c r="A119" s="16" t="s">
        <v>371</v>
      </c>
      <c r="B119" s="16" t="s">
        <v>372</v>
      </c>
      <c r="C119" s="16" t="s">
        <v>373</v>
      </c>
      <c r="D119" s="17">
        <v>1</v>
      </c>
      <c r="E119" s="18"/>
      <c r="F119" s="18">
        <f t="shared" si="15"/>
        <v>0</v>
      </c>
      <c r="G119" s="18"/>
      <c r="H119" s="18">
        <f t="shared" si="16"/>
        <v>0</v>
      </c>
      <c r="I119" s="18">
        <v>0</v>
      </c>
      <c r="J119" s="18">
        <f t="shared" si="17"/>
        <v>0</v>
      </c>
      <c r="K119" s="18">
        <f t="shared" si="18"/>
        <v>0</v>
      </c>
      <c r="L119" s="18">
        <f t="shared" si="19"/>
        <v>0</v>
      </c>
      <c r="M119" s="16" t="s">
        <v>52</v>
      </c>
      <c r="N119" s="2" t="s">
        <v>374</v>
      </c>
      <c r="O119" s="2" t="s">
        <v>52</v>
      </c>
      <c r="P119" s="2" t="s">
        <v>52</v>
      </c>
      <c r="Q119" s="2" t="s">
        <v>315</v>
      </c>
      <c r="R119" s="2" t="s">
        <v>60</v>
      </c>
      <c r="S119" s="2" t="s">
        <v>59</v>
      </c>
      <c r="T119" s="2" t="s">
        <v>59</v>
      </c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2" t="s">
        <v>52</v>
      </c>
      <c r="AS119" s="2" t="s">
        <v>52</v>
      </c>
      <c r="AT119" s="3"/>
      <c r="AU119" s="2" t="s">
        <v>375</v>
      </c>
      <c r="AV119" s="3">
        <v>87</v>
      </c>
    </row>
    <row r="120" spans="1:48" ht="30" customHeight="1" x14ac:dyDescent="0.3">
      <c r="A120" s="16" t="s">
        <v>376</v>
      </c>
      <c r="B120" s="16" t="s">
        <v>377</v>
      </c>
      <c r="C120" s="16" t="s">
        <v>373</v>
      </c>
      <c r="D120" s="17">
        <v>1</v>
      </c>
      <c r="E120" s="18"/>
      <c r="F120" s="18">
        <f t="shared" si="15"/>
        <v>0</v>
      </c>
      <c r="G120" s="18"/>
      <c r="H120" s="18">
        <f t="shared" si="16"/>
        <v>0</v>
      </c>
      <c r="I120" s="18">
        <v>0</v>
      </c>
      <c r="J120" s="18">
        <f t="shared" si="17"/>
        <v>0</v>
      </c>
      <c r="K120" s="18">
        <f t="shared" si="18"/>
        <v>0</v>
      </c>
      <c r="L120" s="18">
        <f t="shared" si="19"/>
        <v>0</v>
      </c>
      <c r="M120" s="16" t="s">
        <v>52</v>
      </c>
      <c r="N120" s="2" t="s">
        <v>378</v>
      </c>
      <c r="O120" s="2" t="s">
        <v>52</v>
      </c>
      <c r="P120" s="2" t="s">
        <v>52</v>
      </c>
      <c r="Q120" s="2" t="s">
        <v>315</v>
      </c>
      <c r="R120" s="2" t="s">
        <v>60</v>
      </c>
      <c r="S120" s="2" t="s">
        <v>59</v>
      </c>
      <c r="T120" s="2" t="s">
        <v>59</v>
      </c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2" t="s">
        <v>52</v>
      </c>
      <c r="AS120" s="2" t="s">
        <v>52</v>
      </c>
      <c r="AT120" s="3"/>
      <c r="AU120" s="2" t="s">
        <v>379</v>
      </c>
      <c r="AV120" s="3">
        <v>88</v>
      </c>
    </row>
    <row r="121" spans="1:48" ht="30" customHeight="1" x14ac:dyDescent="0.3">
      <c r="A121" s="16" t="s">
        <v>380</v>
      </c>
      <c r="B121" s="16" t="s">
        <v>381</v>
      </c>
      <c r="C121" s="16" t="s">
        <v>373</v>
      </c>
      <c r="D121" s="17">
        <v>1</v>
      </c>
      <c r="E121" s="18"/>
      <c r="F121" s="18">
        <f t="shared" si="15"/>
        <v>0</v>
      </c>
      <c r="G121" s="18"/>
      <c r="H121" s="18">
        <f t="shared" si="16"/>
        <v>0</v>
      </c>
      <c r="I121" s="18">
        <v>0</v>
      </c>
      <c r="J121" s="18">
        <f t="shared" si="17"/>
        <v>0</v>
      </c>
      <c r="K121" s="18">
        <f t="shared" si="18"/>
        <v>0</v>
      </c>
      <c r="L121" s="18">
        <f t="shared" si="19"/>
        <v>0</v>
      </c>
      <c r="M121" s="16" t="s">
        <v>52</v>
      </c>
      <c r="N121" s="2" t="s">
        <v>382</v>
      </c>
      <c r="O121" s="2" t="s">
        <v>52</v>
      </c>
      <c r="P121" s="2" t="s">
        <v>52</v>
      </c>
      <c r="Q121" s="2" t="s">
        <v>315</v>
      </c>
      <c r="R121" s="2" t="s">
        <v>60</v>
      </c>
      <c r="S121" s="2" t="s">
        <v>59</v>
      </c>
      <c r="T121" s="2" t="s">
        <v>59</v>
      </c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2" t="s">
        <v>52</v>
      </c>
      <c r="AS121" s="2" t="s">
        <v>52</v>
      </c>
      <c r="AT121" s="3"/>
      <c r="AU121" s="2" t="s">
        <v>383</v>
      </c>
      <c r="AV121" s="3">
        <v>89</v>
      </c>
    </row>
    <row r="122" spans="1:48" ht="30" customHeight="1" x14ac:dyDescent="0.3">
      <c r="A122" s="16" t="s">
        <v>380</v>
      </c>
      <c r="B122" s="16" t="s">
        <v>384</v>
      </c>
      <c r="C122" s="16" t="s">
        <v>373</v>
      </c>
      <c r="D122" s="17">
        <v>1</v>
      </c>
      <c r="E122" s="18"/>
      <c r="F122" s="18">
        <f t="shared" si="15"/>
        <v>0</v>
      </c>
      <c r="G122" s="18"/>
      <c r="H122" s="18">
        <f t="shared" si="16"/>
        <v>0</v>
      </c>
      <c r="I122" s="18">
        <v>0</v>
      </c>
      <c r="J122" s="18">
        <f t="shared" si="17"/>
        <v>0</v>
      </c>
      <c r="K122" s="18">
        <f t="shared" si="18"/>
        <v>0</v>
      </c>
      <c r="L122" s="18">
        <f t="shared" si="19"/>
        <v>0</v>
      </c>
      <c r="M122" s="16" t="s">
        <v>52</v>
      </c>
      <c r="N122" s="2" t="s">
        <v>385</v>
      </c>
      <c r="O122" s="2" t="s">
        <v>52</v>
      </c>
      <c r="P122" s="2" t="s">
        <v>52</v>
      </c>
      <c r="Q122" s="2" t="s">
        <v>315</v>
      </c>
      <c r="R122" s="2" t="s">
        <v>60</v>
      </c>
      <c r="S122" s="2" t="s">
        <v>59</v>
      </c>
      <c r="T122" s="2" t="s">
        <v>59</v>
      </c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2" t="s">
        <v>52</v>
      </c>
      <c r="AS122" s="2" t="s">
        <v>52</v>
      </c>
      <c r="AT122" s="3"/>
      <c r="AU122" s="2" t="s">
        <v>386</v>
      </c>
      <c r="AV122" s="3">
        <v>90</v>
      </c>
    </row>
    <row r="123" spans="1:48" ht="30" customHeight="1" x14ac:dyDescent="0.3">
      <c r="A123" s="16" t="s">
        <v>387</v>
      </c>
      <c r="B123" s="16" t="s">
        <v>381</v>
      </c>
      <c r="C123" s="16" t="s">
        <v>373</v>
      </c>
      <c r="D123" s="17">
        <v>1</v>
      </c>
      <c r="E123" s="18"/>
      <c r="F123" s="18">
        <f t="shared" si="15"/>
        <v>0</v>
      </c>
      <c r="G123" s="18"/>
      <c r="H123" s="18">
        <f t="shared" si="16"/>
        <v>0</v>
      </c>
      <c r="I123" s="18">
        <v>0</v>
      </c>
      <c r="J123" s="18">
        <f t="shared" si="17"/>
        <v>0</v>
      </c>
      <c r="K123" s="18">
        <f t="shared" si="18"/>
        <v>0</v>
      </c>
      <c r="L123" s="18">
        <f t="shared" si="19"/>
        <v>0</v>
      </c>
      <c r="M123" s="16" t="s">
        <v>52</v>
      </c>
      <c r="N123" s="2" t="s">
        <v>388</v>
      </c>
      <c r="O123" s="2" t="s">
        <v>52</v>
      </c>
      <c r="P123" s="2" t="s">
        <v>52</v>
      </c>
      <c r="Q123" s="2" t="s">
        <v>315</v>
      </c>
      <c r="R123" s="2" t="s">
        <v>60</v>
      </c>
      <c r="S123" s="2" t="s">
        <v>59</v>
      </c>
      <c r="T123" s="2" t="s">
        <v>59</v>
      </c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2" t="s">
        <v>52</v>
      </c>
      <c r="AS123" s="2" t="s">
        <v>52</v>
      </c>
      <c r="AT123" s="3"/>
      <c r="AU123" s="2" t="s">
        <v>389</v>
      </c>
      <c r="AV123" s="3">
        <v>91</v>
      </c>
    </row>
    <row r="124" spans="1:48" ht="30" customHeight="1" x14ac:dyDescent="0.3">
      <c r="A124" s="16" t="s">
        <v>390</v>
      </c>
      <c r="B124" s="16" t="s">
        <v>391</v>
      </c>
      <c r="C124" s="16" t="s">
        <v>373</v>
      </c>
      <c r="D124" s="17">
        <v>1</v>
      </c>
      <c r="E124" s="18"/>
      <c r="F124" s="18">
        <f t="shared" si="15"/>
        <v>0</v>
      </c>
      <c r="G124" s="18"/>
      <c r="H124" s="18">
        <f t="shared" si="16"/>
        <v>0</v>
      </c>
      <c r="I124" s="18">
        <v>0</v>
      </c>
      <c r="J124" s="18">
        <f t="shared" si="17"/>
        <v>0</v>
      </c>
      <c r="K124" s="18">
        <f t="shared" si="18"/>
        <v>0</v>
      </c>
      <c r="L124" s="18">
        <f t="shared" si="19"/>
        <v>0</v>
      </c>
      <c r="M124" s="16" t="s">
        <v>52</v>
      </c>
      <c r="N124" s="2" t="s">
        <v>392</v>
      </c>
      <c r="O124" s="2" t="s">
        <v>52</v>
      </c>
      <c r="P124" s="2" t="s">
        <v>52</v>
      </c>
      <c r="Q124" s="2" t="s">
        <v>315</v>
      </c>
      <c r="R124" s="2" t="s">
        <v>60</v>
      </c>
      <c r="S124" s="2" t="s">
        <v>59</v>
      </c>
      <c r="T124" s="2" t="s">
        <v>59</v>
      </c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2" t="s">
        <v>52</v>
      </c>
      <c r="AS124" s="2" t="s">
        <v>52</v>
      </c>
      <c r="AT124" s="3"/>
      <c r="AU124" s="2" t="s">
        <v>393</v>
      </c>
      <c r="AV124" s="3">
        <v>140</v>
      </c>
    </row>
    <row r="125" spans="1:48" ht="30" customHeight="1" x14ac:dyDescent="0.3">
      <c r="A125" s="16" t="s">
        <v>394</v>
      </c>
      <c r="B125" s="16" t="s">
        <v>395</v>
      </c>
      <c r="C125" s="16" t="s">
        <v>373</v>
      </c>
      <c r="D125" s="17">
        <v>2</v>
      </c>
      <c r="E125" s="18"/>
      <c r="F125" s="18">
        <f t="shared" si="15"/>
        <v>0</v>
      </c>
      <c r="G125" s="18"/>
      <c r="H125" s="18">
        <f t="shared" si="16"/>
        <v>0</v>
      </c>
      <c r="I125" s="18">
        <v>0</v>
      </c>
      <c r="J125" s="18">
        <f t="shared" si="17"/>
        <v>0</v>
      </c>
      <c r="K125" s="18">
        <f t="shared" si="18"/>
        <v>0</v>
      </c>
      <c r="L125" s="18">
        <f t="shared" si="19"/>
        <v>0</v>
      </c>
      <c r="M125" s="16" t="s">
        <v>52</v>
      </c>
      <c r="N125" s="2" t="s">
        <v>396</v>
      </c>
      <c r="O125" s="2" t="s">
        <v>52</v>
      </c>
      <c r="P125" s="2" t="s">
        <v>52</v>
      </c>
      <c r="Q125" s="2" t="s">
        <v>315</v>
      </c>
      <c r="R125" s="2" t="s">
        <v>60</v>
      </c>
      <c r="S125" s="2" t="s">
        <v>59</v>
      </c>
      <c r="T125" s="2" t="s">
        <v>59</v>
      </c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2" t="s">
        <v>52</v>
      </c>
      <c r="AS125" s="2" t="s">
        <v>52</v>
      </c>
      <c r="AT125" s="3"/>
      <c r="AU125" s="2" t="s">
        <v>397</v>
      </c>
      <c r="AV125" s="3">
        <v>141</v>
      </c>
    </row>
    <row r="126" spans="1:48" ht="30" customHeight="1" x14ac:dyDescent="0.3">
      <c r="A126" s="16" t="s">
        <v>398</v>
      </c>
      <c r="B126" s="16" t="s">
        <v>399</v>
      </c>
      <c r="C126" s="16" t="s">
        <v>373</v>
      </c>
      <c r="D126" s="17">
        <v>2</v>
      </c>
      <c r="E126" s="18"/>
      <c r="F126" s="18">
        <f t="shared" si="15"/>
        <v>0</v>
      </c>
      <c r="G126" s="18"/>
      <c r="H126" s="18">
        <f t="shared" si="16"/>
        <v>0</v>
      </c>
      <c r="I126" s="18">
        <v>0</v>
      </c>
      <c r="J126" s="18">
        <f t="shared" si="17"/>
        <v>0</v>
      </c>
      <c r="K126" s="18">
        <f t="shared" si="18"/>
        <v>0</v>
      </c>
      <c r="L126" s="18">
        <f t="shared" si="19"/>
        <v>0</v>
      </c>
      <c r="M126" s="16" t="s">
        <v>52</v>
      </c>
      <c r="N126" s="2" t="s">
        <v>400</v>
      </c>
      <c r="O126" s="2" t="s">
        <v>52</v>
      </c>
      <c r="P126" s="2" t="s">
        <v>52</v>
      </c>
      <c r="Q126" s="2" t="s">
        <v>315</v>
      </c>
      <c r="R126" s="2" t="s">
        <v>60</v>
      </c>
      <c r="S126" s="2" t="s">
        <v>59</v>
      </c>
      <c r="T126" s="2" t="s">
        <v>59</v>
      </c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2" t="s">
        <v>52</v>
      </c>
      <c r="AS126" s="2" t="s">
        <v>52</v>
      </c>
      <c r="AT126" s="3"/>
      <c r="AU126" s="2" t="s">
        <v>401</v>
      </c>
      <c r="AV126" s="3">
        <v>142</v>
      </c>
    </row>
    <row r="127" spans="1:48" ht="30" customHeight="1" x14ac:dyDescent="0.3">
      <c r="A127" s="16" t="s">
        <v>402</v>
      </c>
      <c r="B127" s="16" t="s">
        <v>52</v>
      </c>
      <c r="C127" s="16" t="s">
        <v>248</v>
      </c>
      <c r="D127" s="17">
        <v>17</v>
      </c>
      <c r="E127" s="18"/>
      <c r="F127" s="18">
        <f t="shared" si="15"/>
        <v>0</v>
      </c>
      <c r="G127" s="18"/>
      <c r="H127" s="18">
        <f t="shared" si="16"/>
        <v>0</v>
      </c>
      <c r="I127" s="18">
        <v>0</v>
      </c>
      <c r="J127" s="18">
        <f t="shared" si="17"/>
        <v>0</v>
      </c>
      <c r="K127" s="18">
        <f t="shared" si="18"/>
        <v>0</v>
      </c>
      <c r="L127" s="18">
        <f t="shared" si="19"/>
        <v>0</v>
      </c>
      <c r="M127" s="16" t="s">
        <v>52</v>
      </c>
      <c r="N127" s="2" t="s">
        <v>403</v>
      </c>
      <c r="O127" s="2" t="s">
        <v>52</v>
      </c>
      <c r="P127" s="2" t="s">
        <v>52</v>
      </c>
      <c r="Q127" s="2" t="s">
        <v>315</v>
      </c>
      <c r="R127" s="2" t="s">
        <v>60</v>
      </c>
      <c r="S127" s="2" t="s">
        <v>59</v>
      </c>
      <c r="T127" s="2" t="s">
        <v>59</v>
      </c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2" t="s">
        <v>52</v>
      </c>
      <c r="AS127" s="2" t="s">
        <v>52</v>
      </c>
      <c r="AT127" s="3"/>
      <c r="AU127" s="2" t="s">
        <v>404</v>
      </c>
      <c r="AV127" s="3">
        <v>85</v>
      </c>
    </row>
    <row r="128" spans="1:48" ht="30" customHeight="1" x14ac:dyDescent="0.3">
      <c r="A128" s="16" t="s">
        <v>405</v>
      </c>
      <c r="B128" s="16" t="s">
        <v>406</v>
      </c>
      <c r="C128" s="16" t="s">
        <v>248</v>
      </c>
      <c r="D128" s="17">
        <v>4</v>
      </c>
      <c r="E128" s="18"/>
      <c r="F128" s="18">
        <f t="shared" si="15"/>
        <v>0</v>
      </c>
      <c r="G128" s="18"/>
      <c r="H128" s="18">
        <f t="shared" si="16"/>
        <v>0</v>
      </c>
      <c r="I128" s="18">
        <v>0</v>
      </c>
      <c r="J128" s="18">
        <f t="shared" si="17"/>
        <v>0</v>
      </c>
      <c r="K128" s="18">
        <f t="shared" si="18"/>
        <v>0</v>
      </c>
      <c r="L128" s="18">
        <f t="shared" si="19"/>
        <v>0</v>
      </c>
      <c r="M128" s="16"/>
      <c r="N128" s="2" t="s">
        <v>408</v>
      </c>
      <c r="O128" s="2" t="s">
        <v>52</v>
      </c>
      <c r="P128" s="2" t="s">
        <v>52</v>
      </c>
      <c r="Q128" s="2" t="s">
        <v>315</v>
      </c>
      <c r="R128" s="2" t="s">
        <v>60</v>
      </c>
      <c r="S128" s="2" t="s">
        <v>59</v>
      </c>
      <c r="T128" s="2" t="s">
        <v>59</v>
      </c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2" t="s">
        <v>52</v>
      </c>
      <c r="AS128" s="2" t="s">
        <v>52</v>
      </c>
      <c r="AT128" s="3"/>
      <c r="AU128" s="2" t="s">
        <v>409</v>
      </c>
      <c r="AV128" s="3">
        <v>86</v>
      </c>
    </row>
    <row r="129" spans="1:48" ht="30" customHeight="1" x14ac:dyDescent="0.3">
      <c r="A129" s="16" t="s">
        <v>410</v>
      </c>
      <c r="B129" s="16" t="s">
        <v>411</v>
      </c>
      <c r="C129" s="16" t="s">
        <v>243</v>
      </c>
      <c r="D129" s="17">
        <v>29</v>
      </c>
      <c r="E129" s="18"/>
      <c r="F129" s="18">
        <f t="shared" si="15"/>
        <v>0</v>
      </c>
      <c r="G129" s="18"/>
      <c r="H129" s="18">
        <f t="shared" si="16"/>
        <v>0</v>
      </c>
      <c r="I129" s="18">
        <v>0</v>
      </c>
      <c r="J129" s="18">
        <f t="shared" si="17"/>
        <v>0</v>
      </c>
      <c r="K129" s="18">
        <f t="shared" si="18"/>
        <v>0</v>
      </c>
      <c r="L129" s="18">
        <f t="shared" si="19"/>
        <v>0</v>
      </c>
      <c r="M129" s="16" t="s">
        <v>52</v>
      </c>
      <c r="N129" s="2" t="s">
        <v>412</v>
      </c>
      <c r="O129" s="2" t="s">
        <v>52</v>
      </c>
      <c r="P129" s="2" t="s">
        <v>52</v>
      </c>
      <c r="Q129" s="2" t="s">
        <v>315</v>
      </c>
      <c r="R129" s="2" t="s">
        <v>60</v>
      </c>
      <c r="S129" s="2" t="s">
        <v>59</v>
      </c>
      <c r="T129" s="2" t="s">
        <v>59</v>
      </c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2" t="s">
        <v>52</v>
      </c>
      <c r="AS129" s="2" t="s">
        <v>52</v>
      </c>
      <c r="AT129" s="3"/>
      <c r="AU129" s="2" t="s">
        <v>413</v>
      </c>
      <c r="AV129" s="3">
        <v>93</v>
      </c>
    </row>
    <row r="130" spans="1:48" ht="30" customHeight="1" x14ac:dyDescent="0.3">
      <c r="A130" s="17"/>
      <c r="B130" s="17"/>
      <c r="C130" s="17"/>
      <c r="D130" s="17"/>
      <c r="E130" s="18"/>
      <c r="F130" s="18"/>
      <c r="G130" s="18"/>
      <c r="H130" s="18"/>
      <c r="I130" s="18"/>
      <c r="J130" s="18"/>
      <c r="K130" s="18"/>
      <c r="L130" s="18"/>
      <c r="M130" s="17"/>
      <c r="Q130" s="1" t="s">
        <v>315</v>
      </c>
    </row>
    <row r="131" spans="1:48" ht="30" customHeight="1" x14ac:dyDescent="0.3">
      <c r="A131" s="17"/>
      <c r="B131" s="17"/>
      <c r="C131" s="17"/>
      <c r="D131" s="17"/>
      <c r="E131" s="18"/>
      <c r="F131" s="18"/>
      <c r="G131" s="18"/>
      <c r="H131" s="18"/>
      <c r="I131" s="18"/>
      <c r="J131" s="18"/>
      <c r="K131" s="18"/>
      <c r="L131" s="18"/>
      <c r="M131" s="17"/>
      <c r="Q131" s="1" t="s">
        <v>315</v>
      </c>
    </row>
    <row r="132" spans="1:48" ht="30" customHeight="1" x14ac:dyDescent="0.3">
      <c r="A132" s="17"/>
      <c r="B132" s="17"/>
      <c r="C132" s="17"/>
      <c r="D132" s="17"/>
      <c r="E132" s="18"/>
      <c r="F132" s="18"/>
      <c r="G132" s="18"/>
      <c r="H132" s="18"/>
      <c r="I132" s="18"/>
      <c r="J132" s="18"/>
      <c r="K132" s="18"/>
      <c r="L132" s="18"/>
      <c r="M132" s="17"/>
      <c r="Q132" s="1" t="s">
        <v>315</v>
      </c>
    </row>
    <row r="133" spans="1:48" ht="30" customHeight="1" x14ac:dyDescent="0.3">
      <c r="A133" s="17"/>
      <c r="B133" s="17"/>
      <c r="C133" s="17"/>
      <c r="D133" s="17"/>
      <c r="E133" s="18"/>
      <c r="F133" s="18"/>
      <c r="G133" s="18"/>
      <c r="H133" s="18"/>
      <c r="I133" s="18"/>
      <c r="J133" s="18"/>
      <c r="K133" s="18"/>
      <c r="L133" s="18"/>
      <c r="M133" s="17"/>
      <c r="Q133" s="1" t="s">
        <v>315</v>
      </c>
    </row>
    <row r="134" spans="1:48" ht="30" customHeight="1" x14ac:dyDescent="0.3">
      <c r="A134" s="17"/>
      <c r="B134" s="17"/>
      <c r="C134" s="17"/>
      <c r="D134" s="17"/>
      <c r="E134" s="18"/>
      <c r="F134" s="18"/>
      <c r="G134" s="18"/>
      <c r="H134" s="18"/>
      <c r="I134" s="18"/>
      <c r="J134" s="18"/>
      <c r="K134" s="18"/>
      <c r="L134" s="18"/>
      <c r="M134" s="17"/>
      <c r="Q134" s="1" t="s">
        <v>315</v>
      </c>
    </row>
    <row r="135" spans="1:48" ht="30" customHeight="1" x14ac:dyDescent="0.3">
      <c r="A135" s="17"/>
      <c r="B135" s="17"/>
      <c r="C135" s="17"/>
      <c r="D135" s="17"/>
      <c r="E135" s="18"/>
      <c r="F135" s="18"/>
      <c r="G135" s="18"/>
      <c r="H135" s="18"/>
      <c r="I135" s="18"/>
      <c r="J135" s="18"/>
      <c r="K135" s="18"/>
      <c r="L135" s="18"/>
      <c r="M135" s="17"/>
      <c r="Q135" s="1" t="s">
        <v>315</v>
      </c>
    </row>
    <row r="136" spans="1:48" ht="30" customHeight="1" x14ac:dyDescent="0.3">
      <c r="A136" s="17"/>
      <c r="B136" s="17"/>
      <c r="C136" s="17"/>
      <c r="D136" s="17"/>
      <c r="E136" s="18"/>
      <c r="F136" s="18"/>
      <c r="G136" s="18"/>
      <c r="H136" s="18"/>
      <c r="I136" s="18"/>
      <c r="J136" s="18"/>
      <c r="K136" s="18"/>
      <c r="L136" s="18"/>
      <c r="M136" s="17"/>
      <c r="Q136" s="1" t="s">
        <v>315</v>
      </c>
    </row>
    <row r="137" spans="1:48" ht="30" customHeight="1" x14ac:dyDescent="0.3">
      <c r="A137" s="17"/>
      <c r="B137" s="17"/>
      <c r="C137" s="17"/>
      <c r="D137" s="17"/>
      <c r="E137" s="18"/>
      <c r="F137" s="18"/>
      <c r="G137" s="18"/>
      <c r="H137" s="18"/>
      <c r="I137" s="18"/>
      <c r="J137" s="18"/>
      <c r="K137" s="18"/>
      <c r="L137" s="18"/>
      <c r="M137" s="17"/>
      <c r="Q137" s="1" t="s">
        <v>315</v>
      </c>
    </row>
    <row r="138" spans="1:48" ht="30" customHeight="1" x14ac:dyDescent="0.3">
      <c r="A138" s="17"/>
      <c r="B138" s="17"/>
      <c r="C138" s="17"/>
      <c r="D138" s="17"/>
      <c r="E138" s="18"/>
      <c r="F138" s="18"/>
      <c r="G138" s="18"/>
      <c r="H138" s="18"/>
      <c r="I138" s="18"/>
      <c r="J138" s="18"/>
      <c r="K138" s="18"/>
      <c r="L138" s="18"/>
      <c r="M138" s="17"/>
      <c r="Q138" s="1" t="s">
        <v>315</v>
      </c>
    </row>
    <row r="139" spans="1:48" ht="30" customHeight="1" x14ac:dyDescent="0.3">
      <c r="A139" s="17"/>
      <c r="B139" s="17"/>
      <c r="C139" s="17"/>
      <c r="D139" s="17"/>
      <c r="E139" s="18"/>
      <c r="F139" s="18"/>
      <c r="G139" s="18"/>
      <c r="H139" s="18"/>
      <c r="I139" s="18"/>
      <c r="J139" s="18"/>
      <c r="K139" s="18"/>
      <c r="L139" s="18"/>
      <c r="M139" s="17"/>
      <c r="Q139" s="1" t="s">
        <v>315</v>
      </c>
    </row>
    <row r="140" spans="1:48" ht="30" customHeight="1" x14ac:dyDescent="0.3">
      <c r="A140" s="17"/>
      <c r="B140" s="17"/>
      <c r="C140" s="17"/>
      <c r="D140" s="17"/>
      <c r="E140" s="18"/>
      <c r="F140" s="18"/>
      <c r="G140" s="18"/>
      <c r="H140" s="18"/>
      <c r="I140" s="18"/>
      <c r="J140" s="18"/>
      <c r="K140" s="18"/>
      <c r="L140" s="18"/>
      <c r="M140" s="17"/>
      <c r="Q140" s="1" t="s">
        <v>315</v>
      </c>
    </row>
    <row r="141" spans="1:48" ht="30" customHeight="1" x14ac:dyDescent="0.3">
      <c r="A141" s="17"/>
      <c r="B141" s="17"/>
      <c r="C141" s="17"/>
      <c r="D141" s="17"/>
      <c r="E141" s="18"/>
      <c r="F141" s="18"/>
      <c r="G141" s="18"/>
      <c r="H141" s="18"/>
      <c r="I141" s="18"/>
      <c r="J141" s="18"/>
      <c r="K141" s="18"/>
      <c r="L141" s="18"/>
      <c r="M141" s="17"/>
      <c r="Q141" s="1" t="s">
        <v>315</v>
      </c>
    </row>
    <row r="142" spans="1:48" ht="30" customHeight="1" x14ac:dyDescent="0.3">
      <c r="A142" s="17"/>
      <c r="B142" s="17"/>
      <c r="C142" s="17"/>
      <c r="D142" s="17"/>
      <c r="E142" s="18"/>
      <c r="F142" s="18"/>
      <c r="G142" s="18"/>
      <c r="H142" s="18"/>
      <c r="I142" s="18"/>
      <c r="J142" s="18"/>
      <c r="K142" s="18"/>
      <c r="L142" s="18"/>
      <c r="M142" s="17"/>
      <c r="Q142" s="1" t="s">
        <v>315</v>
      </c>
    </row>
    <row r="143" spans="1:48" ht="30" customHeight="1" x14ac:dyDescent="0.3">
      <c r="A143" s="17"/>
      <c r="B143" s="17"/>
      <c r="C143" s="17"/>
      <c r="D143" s="17"/>
      <c r="E143" s="18"/>
      <c r="F143" s="18"/>
      <c r="G143" s="18"/>
      <c r="H143" s="18"/>
      <c r="I143" s="18"/>
      <c r="J143" s="18"/>
      <c r="K143" s="18"/>
      <c r="L143" s="18"/>
      <c r="M143" s="17"/>
      <c r="Q143" s="1" t="s">
        <v>315</v>
      </c>
    </row>
    <row r="144" spans="1:48" ht="30" customHeight="1" x14ac:dyDescent="0.3">
      <c r="A144" s="17"/>
      <c r="B144" s="17"/>
      <c r="C144" s="17"/>
      <c r="D144" s="17"/>
      <c r="E144" s="18"/>
      <c r="F144" s="18"/>
      <c r="G144" s="18"/>
      <c r="H144" s="18"/>
      <c r="I144" s="18"/>
      <c r="J144" s="18"/>
      <c r="K144" s="18"/>
      <c r="L144" s="18"/>
      <c r="M144" s="17"/>
      <c r="Q144" s="1" t="s">
        <v>315</v>
      </c>
    </row>
    <row r="145" spans="1:48" ht="30" customHeight="1" x14ac:dyDescent="0.3">
      <c r="A145" s="17"/>
      <c r="B145" s="17"/>
      <c r="C145" s="17"/>
      <c r="D145" s="17"/>
      <c r="E145" s="18"/>
      <c r="F145" s="18"/>
      <c r="G145" s="18"/>
      <c r="H145" s="18"/>
      <c r="I145" s="18"/>
      <c r="J145" s="18"/>
      <c r="K145" s="18"/>
      <c r="L145" s="18"/>
      <c r="M145" s="17"/>
      <c r="Q145" s="1" t="s">
        <v>315</v>
      </c>
    </row>
    <row r="146" spans="1:48" ht="30" customHeight="1" x14ac:dyDescent="0.3">
      <c r="A146" s="17"/>
      <c r="B146" s="17"/>
      <c r="C146" s="17"/>
      <c r="D146" s="17"/>
      <c r="E146" s="18"/>
      <c r="F146" s="18"/>
      <c r="G146" s="18"/>
      <c r="H146" s="18"/>
      <c r="I146" s="18"/>
      <c r="J146" s="18"/>
      <c r="K146" s="18"/>
      <c r="L146" s="18"/>
      <c r="M146" s="17"/>
      <c r="Q146" s="1" t="s">
        <v>315</v>
      </c>
    </row>
    <row r="147" spans="1:48" ht="30" customHeight="1" x14ac:dyDescent="0.3">
      <c r="A147" s="16" t="s">
        <v>116</v>
      </c>
      <c r="B147" s="17"/>
      <c r="C147" s="17"/>
      <c r="D147" s="17"/>
      <c r="E147" s="18"/>
      <c r="F147" s="18">
        <f>SUMIF(Q101:Q146,"0104",F101:F146)</f>
        <v>0</v>
      </c>
      <c r="G147" s="18"/>
      <c r="H147" s="18">
        <f>SUMIF(Q101:Q146,"0104",H101:H146)</f>
        <v>0</v>
      </c>
      <c r="I147" s="18"/>
      <c r="J147" s="18">
        <f>SUMIF(Q101:Q146,"0104",J101:J146)</f>
        <v>0</v>
      </c>
      <c r="K147" s="18"/>
      <c r="L147" s="18">
        <f>SUMIF(Q101:Q146,"0104",L101:L146)</f>
        <v>0</v>
      </c>
      <c r="M147" s="17"/>
      <c r="N147" t="s">
        <v>117</v>
      </c>
    </row>
    <row r="148" spans="1:48" ht="30" customHeight="1" x14ac:dyDescent="0.3">
      <c r="A148" s="16" t="s">
        <v>414</v>
      </c>
      <c r="B148" s="16" t="s">
        <v>52</v>
      </c>
      <c r="C148" s="17"/>
      <c r="D148" s="17"/>
      <c r="E148" s="18"/>
      <c r="F148" s="18"/>
      <c r="G148" s="18"/>
      <c r="H148" s="18"/>
      <c r="I148" s="18"/>
      <c r="J148" s="18"/>
      <c r="K148" s="18"/>
      <c r="L148" s="18"/>
      <c r="M148" s="17"/>
      <c r="N148" s="3"/>
      <c r="O148" s="3"/>
      <c r="P148" s="3"/>
      <c r="Q148" s="2" t="s">
        <v>415</v>
      </c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</row>
    <row r="149" spans="1:48" ht="30" customHeight="1" x14ac:dyDescent="0.3">
      <c r="A149" s="16" t="s">
        <v>416</v>
      </c>
      <c r="B149" s="16" t="s">
        <v>52</v>
      </c>
      <c r="C149" s="16" t="s">
        <v>417</v>
      </c>
      <c r="D149" s="17">
        <v>-31923</v>
      </c>
      <c r="E149" s="18"/>
      <c r="F149" s="18">
        <f>TRUNC(E149*D149, 0)</f>
        <v>0</v>
      </c>
      <c r="G149" s="18">
        <v>0</v>
      </c>
      <c r="H149" s="18">
        <f>TRUNC(G149*D149, 0)</f>
        <v>0</v>
      </c>
      <c r="I149" s="18">
        <v>0</v>
      </c>
      <c r="J149" s="18">
        <f>TRUNC(I149*D149, 0)</f>
        <v>0</v>
      </c>
      <c r="K149" s="18">
        <f t="shared" ref="K149:L151" si="20">TRUNC(E149+G149+I149, 0)</f>
        <v>0</v>
      </c>
      <c r="L149" s="18">
        <f t="shared" si="20"/>
        <v>0</v>
      </c>
      <c r="M149" s="16" t="s">
        <v>52</v>
      </c>
      <c r="N149" s="2" t="s">
        <v>418</v>
      </c>
      <c r="O149" s="2" t="s">
        <v>52</v>
      </c>
      <c r="P149" s="2" t="s">
        <v>52</v>
      </c>
      <c r="Q149" s="2" t="s">
        <v>415</v>
      </c>
      <c r="R149" s="2" t="s">
        <v>59</v>
      </c>
      <c r="S149" s="2" t="s">
        <v>59</v>
      </c>
      <c r="T149" s="2" t="s">
        <v>60</v>
      </c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2" t="s">
        <v>52</v>
      </c>
      <c r="AS149" s="2" t="s">
        <v>52</v>
      </c>
      <c r="AT149" s="3"/>
      <c r="AU149" s="2" t="s">
        <v>419</v>
      </c>
      <c r="AV149" s="3">
        <v>95</v>
      </c>
    </row>
    <row r="150" spans="1:48" ht="30" customHeight="1" x14ac:dyDescent="0.3">
      <c r="A150" s="16" t="s">
        <v>420</v>
      </c>
      <c r="B150" s="16" t="s">
        <v>52</v>
      </c>
      <c r="C150" s="16" t="s">
        <v>417</v>
      </c>
      <c r="D150" s="17">
        <v>-1308</v>
      </c>
      <c r="E150" s="18"/>
      <c r="F150" s="18">
        <f>TRUNC(E150*D150, 0)</f>
        <v>0</v>
      </c>
      <c r="G150" s="18">
        <v>0</v>
      </c>
      <c r="H150" s="18">
        <f>TRUNC(G150*D150, 0)</f>
        <v>0</v>
      </c>
      <c r="I150" s="18">
        <v>0</v>
      </c>
      <c r="J150" s="18">
        <f>TRUNC(I150*D150, 0)</f>
        <v>0</v>
      </c>
      <c r="K150" s="18">
        <f t="shared" si="20"/>
        <v>0</v>
      </c>
      <c r="L150" s="18">
        <f t="shared" si="20"/>
        <v>0</v>
      </c>
      <c r="M150" s="16" t="s">
        <v>52</v>
      </c>
      <c r="N150" s="2" t="s">
        <v>421</v>
      </c>
      <c r="O150" s="2" t="s">
        <v>52</v>
      </c>
      <c r="P150" s="2" t="s">
        <v>52</v>
      </c>
      <c r="Q150" s="2" t="s">
        <v>415</v>
      </c>
      <c r="R150" s="2" t="s">
        <v>59</v>
      </c>
      <c r="S150" s="2" t="s">
        <v>59</v>
      </c>
      <c r="T150" s="2" t="s">
        <v>60</v>
      </c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2" t="s">
        <v>52</v>
      </c>
      <c r="AS150" s="2" t="s">
        <v>52</v>
      </c>
      <c r="AT150" s="3"/>
      <c r="AU150" s="2" t="s">
        <v>422</v>
      </c>
      <c r="AV150" s="3">
        <v>96</v>
      </c>
    </row>
    <row r="151" spans="1:48" ht="30" customHeight="1" x14ac:dyDescent="0.3">
      <c r="A151" s="16" t="s">
        <v>423</v>
      </c>
      <c r="B151" s="16" t="s">
        <v>52</v>
      </c>
      <c r="C151" s="16" t="s">
        <v>417</v>
      </c>
      <c r="D151" s="17">
        <v>-510</v>
      </c>
      <c r="E151" s="18"/>
      <c r="F151" s="18">
        <f>TRUNC(E151*D151, 0)</f>
        <v>0</v>
      </c>
      <c r="G151" s="18">
        <v>0</v>
      </c>
      <c r="H151" s="18">
        <f>TRUNC(G151*D151, 0)</f>
        <v>0</v>
      </c>
      <c r="I151" s="18">
        <v>0</v>
      </c>
      <c r="J151" s="18">
        <f>TRUNC(I151*D151, 0)</f>
        <v>0</v>
      </c>
      <c r="K151" s="18">
        <f t="shared" si="20"/>
        <v>0</v>
      </c>
      <c r="L151" s="18">
        <f t="shared" si="20"/>
        <v>0</v>
      </c>
      <c r="M151" s="16" t="s">
        <v>52</v>
      </c>
      <c r="N151" s="2" t="s">
        <v>424</v>
      </c>
      <c r="O151" s="2" t="s">
        <v>52</v>
      </c>
      <c r="P151" s="2" t="s">
        <v>52</v>
      </c>
      <c r="Q151" s="2" t="s">
        <v>415</v>
      </c>
      <c r="R151" s="2" t="s">
        <v>59</v>
      </c>
      <c r="S151" s="2" t="s">
        <v>59</v>
      </c>
      <c r="T151" s="2" t="s">
        <v>60</v>
      </c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2" t="s">
        <v>52</v>
      </c>
      <c r="AS151" s="2" t="s">
        <v>52</v>
      </c>
      <c r="AT151" s="3"/>
      <c r="AU151" s="2" t="s">
        <v>425</v>
      </c>
      <c r="AV151" s="3">
        <v>97</v>
      </c>
    </row>
    <row r="152" spans="1:48" ht="30" customHeight="1" x14ac:dyDescent="0.3">
      <c r="A152" s="17"/>
      <c r="B152" s="17"/>
      <c r="C152" s="17"/>
      <c r="D152" s="17"/>
      <c r="E152" s="18"/>
      <c r="F152" s="18"/>
      <c r="G152" s="18"/>
      <c r="H152" s="18"/>
      <c r="I152" s="18"/>
      <c r="J152" s="18"/>
      <c r="K152" s="18"/>
      <c r="L152" s="18"/>
      <c r="M152" s="17"/>
      <c r="Q152" s="1" t="s">
        <v>415</v>
      </c>
    </row>
    <row r="153" spans="1:48" ht="30" customHeight="1" x14ac:dyDescent="0.3">
      <c r="A153" s="17"/>
      <c r="B153" s="17"/>
      <c r="C153" s="17"/>
      <c r="D153" s="17"/>
      <c r="E153" s="18"/>
      <c r="F153" s="18"/>
      <c r="G153" s="18"/>
      <c r="H153" s="18"/>
      <c r="I153" s="18"/>
      <c r="J153" s="18"/>
      <c r="K153" s="18"/>
      <c r="L153" s="18"/>
      <c r="M153" s="17"/>
      <c r="Q153" s="1" t="s">
        <v>415</v>
      </c>
    </row>
    <row r="154" spans="1:48" ht="30" customHeight="1" x14ac:dyDescent="0.3">
      <c r="A154" s="17"/>
      <c r="B154" s="17"/>
      <c r="C154" s="17"/>
      <c r="D154" s="17"/>
      <c r="E154" s="18"/>
      <c r="F154" s="18"/>
      <c r="G154" s="18"/>
      <c r="H154" s="18"/>
      <c r="I154" s="18"/>
      <c r="J154" s="18"/>
      <c r="K154" s="18"/>
      <c r="L154" s="18"/>
      <c r="M154" s="17"/>
      <c r="Q154" s="1" t="s">
        <v>415</v>
      </c>
    </row>
    <row r="155" spans="1:48" ht="30" customHeight="1" x14ac:dyDescent="0.3">
      <c r="A155" s="17"/>
      <c r="B155" s="17"/>
      <c r="C155" s="17"/>
      <c r="D155" s="17"/>
      <c r="E155" s="18"/>
      <c r="F155" s="18"/>
      <c r="G155" s="18"/>
      <c r="H155" s="18"/>
      <c r="I155" s="18"/>
      <c r="J155" s="18"/>
      <c r="K155" s="18"/>
      <c r="L155" s="18"/>
      <c r="M155" s="17"/>
      <c r="Q155" s="1" t="s">
        <v>415</v>
      </c>
    </row>
    <row r="156" spans="1:48" ht="30" customHeight="1" x14ac:dyDescent="0.3">
      <c r="A156" s="17"/>
      <c r="B156" s="17"/>
      <c r="C156" s="17"/>
      <c r="D156" s="17"/>
      <c r="E156" s="18"/>
      <c r="F156" s="18"/>
      <c r="G156" s="18"/>
      <c r="H156" s="18"/>
      <c r="I156" s="18"/>
      <c r="J156" s="18"/>
      <c r="K156" s="18"/>
      <c r="L156" s="18"/>
      <c r="M156" s="17"/>
      <c r="Q156" s="1" t="s">
        <v>415</v>
      </c>
    </row>
    <row r="157" spans="1:48" ht="30" customHeight="1" x14ac:dyDescent="0.3">
      <c r="A157" s="17"/>
      <c r="B157" s="17"/>
      <c r="C157" s="17"/>
      <c r="D157" s="17"/>
      <c r="E157" s="18"/>
      <c r="F157" s="18"/>
      <c r="G157" s="18"/>
      <c r="H157" s="18"/>
      <c r="I157" s="18"/>
      <c r="J157" s="18"/>
      <c r="K157" s="18"/>
      <c r="L157" s="18"/>
      <c r="M157" s="17"/>
      <c r="Q157" s="1" t="s">
        <v>415</v>
      </c>
    </row>
    <row r="158" spans="1:48" ht="30" customHeight="1" x14ac:dyDescent="0.3">
      <c r="A158" s="17"/>
      <c r="B158" s="17"/>
      <c r="C158" s="17"/>
      <c r="D158" s="17"/>
      <c r="E158" s="18"/>
      <c r="F158" s="18"/>
      <c r="G158" s="18"/>
      <c r="H158" s="18"/>
      <c r="I158" s="18"/>
      <c r="J158" s="18"/>
      <c r="K158" s="18"/>
      <c r="L158" s="18"/>
      <c r="M158" s="17"/>
      <c r="Q158" s="1" t="s">
        <v>415</v>
      </c>
    </row>
    <row r="159" spans="1:48" ht="30" customHeight="1" x14ac:dyDescent="0.3">
      <c r="A159" s="17"/>
      <c r="B159" s="17"/>
      <c r="C159" s="17"/>
      <c r="D159" s="17"/>
      <c r="E159" s="18"/>
      <c r="F159" s="18"/>
      <c r="G159" s="18"/>
      <c r="H159" s="18"/>
      <c r="I159" s="18"/>
      <c r="J159" s="18"/>
      <c r="K159" s="18"/>
      <c r="L159" s="18"/>
      <c r="M159" s="17"/>
      <c r="Q159" s="1" t="s">
        <v>415</v>
      </c>
    </row>
    <row r="160" spans="1:48" ht="30" customHeight="1" x14ac:dyDescent="0.3">
      <c r="A160" s="17"/>
      <c r="B160" s="17"/>
      <c r="C160" s="17"/>
      <c r="D160" s="17"/>
      <c r="E160" s="18"/>
      <c r="F160" s="18"/>
      <c r="G160" s="18"/>
      <c r="H160" s="18"/>
      <c r="I160" s="18"/>
      <c r="J160" s="18"/>
      <c r="K160" s="18"/>
      <c r="L160" s="18"/>
      <c r="M160" s="17"/>
      <c r="Q160" s="1" t="s">
        <v>415</v>
      </c>
    </row>
    <row r="161" spans="1:48" ht="30" customHeight="1" x14ac:dyDescent="0.3">
      <c r="A161" s="17"/>
      <c r="B161" s="17"/>
      <c r="C161" s="17"/>
      <c r="D161" s="17"/>
      <c r="E161" s="18"/>
      <c r="F161" s="18"/>
      <c r="G161" s="18"/>
      <c r="H161" s="18"/>
      <c r="I161" s="18"/>
      <c r="J161" s="18"/>
      <c r="K161" s="18"/>
      <c r="L161" s="18"/>
      <c r="M161" s="17"/>
      <c r="Q161" s="1" t="s">
        <v>415</v>
      </c>
    </row>
    <row r="162" spans="1:48" ht="30" customHeight="1" x14ac:dyDescent="0.3">
      <c r="A162" s="17"/>
      <c r="B162" s="17"/>
      <c r="C162" s="17"/>
      <c r="D162" s="17"/>
      <c r="E162" s="18"/>
      <c r="F162" s="18"/>
      <c r="G162" s="18"/>
      <c r="H162" s="18"/>
      <c r="I162" s="18"/>
      <c r="J162" s="18"/>
      <c r="K162" s="18"/>
      <c r="L162" s="18"/>
      <c r="M162" s="17"/>
      <c r="Q162" s="1" t="s">
        <v>415</v>
      </c>
    </row>
    <row r="163" spans="1:48" ht="30" customHeight="1" x14ac:dyDescent="0.3">
      <c r="A163" s="17"/>
      <c r="B163" s="17"/>
      <c r="C163" s="17"/>
      <c r="D163" s="17"/>
      <c r="E163" s="18"/>
      <c r="F163" s="18"/>
      <c r="G163" s="18"/>
      <c r="H163" s="18"/>
      <c r="I163" s="18"/>
      <c r="J163" s="18"/>
      <c r="K163" s="18"/>
      <c r="L163" s="18"/>
      <c r="M163" s="17"/>
      <c r="Q163" s="1" t="s">
        <v>415</v>
      </c>
    </row>
    <row r="164" spans="1:48" ht="30" customHeight="1" x14ac:dyDescent="0.3">
      <c r="A164" s="17"/>
      <c r="B164" s="17"/>
      <c r="C164" s="17"/>
      <c r="D164" s="17"/>
      <c r="E164" s="18"/>
      <c r="F164" s="18"/>
      <c r="G164" s="18"/>
      <c r="H164" s="18"/>
      <c r="I164" s="18"/>
      <c r="J164" s="18"/>
      <c r="K164" s="18"/>
      <c r="L164" s="18"/>
      <c r="M164" s="17"/>
      <c r="Q164" s="1" t="s">
        <v>415</v>
      </c>
    </row>
    <row r="165" spans="1:48" ht="30" customHeight="1" x14ac:dyDescent="0.3">
      <c r="A165" s="17"/>
      <c r="B165" s="17"/>
      <c r="C165" s="17"/>
      <c r="D165" s="17"/>
      <c r="E165" s="18"/>
      <c r="F165" s="18"/>
      <c r="G165" s="18"/>
      <c r="H165" s="18"/>
      <c r="I165" s="18"/>
      <c r="J165" s="18"/>
      <c r="K165" s="18"/>
      <c r="L165" s="18"/>
      <c r="M165" s="17"/>
      <c r="Q165" s="1" t="s">
        <v>415</v>
      </c>
    </row>
    <row r="166" spans="1:48" ht="30" customHeight="1" x14ac:dyDescent="0.3">
      <c r="A166" s="17"/>
      <c r="B166" s="17"/>
      <c r="C166" s="17"/>
      <c r="D166" s="17"/>
      <c r="E166" s="18"/>
      <c r="F166" s="18"/>
      <c r="G166" s="18"/>
      <c r="H166" s="18"/>
      <c r="I166" s="18"/>
      <c r="J166" s="18"/>
      <c r="K166" s="18"/>
      <c r="L166" s="18"/>
      <c r="M166" s="17"/>
      <c r="Q166" s="1" t="s">
        <v>415</v>
      </c>
    </row>
    <row r="167" spans="1:48" ht="30" customHeight="1" x14ac:dyDescent="0.3">
      <c r="A167" s="17"/>
      <c r="B167" s="17"/>
      <c r="C167" s="17"/>
      <c r="D167" s="17"/>
      <c r="E167" s="18"/>
      <c r="F167" s="18"/>
      <c r="G167" s="18"/>
      <c r="H167" s="18"/>
      <c r="I167" s="18"/>
      <c r="J167" s="18"/>
      <c r="K167" s="18"/>
      <c r="L167" s="18"/>
      <c r="M167" s="17"/>
      <c r="Q167" s="1" t="s">
        <v>415</v>
      </c>
    </row>
    <row r="168" spans="1:48" ht="30" customHeight="1" x14ac:dyDescent="0.3">
      <c r="A168" s="17"/>
      <c r="B168" s="17"/>
      <c r="C168" s="17"/>
      <c r="D168" s="17"/>
      <c r="E168" s="18"/>
      <c r="F168" s="18"/>
      <c r="G168" s="18"/>
      <c r="H168" s="18"/>
      <c r="I168" s="18"/>
      <c r="J168" s="18"/>
      <c r="K168" s="18"/>
      <c r="L168" s="18"/>
      <c r="M168" s="17"/>
      <c r="Q168" s="1" t="s">
        <v>415</v>
      </c>
    </row>
    <row r="169" spans="1:48" ht="30" customHeight="1" x14ac:dyDescent="0.3">
      <c r="A169" s="17"/>
      <c r="B169" s="17"/>
      <c r="C169" s="17"/>
      <c r="D169" s="17"/>
      <c r="E169" s="18"/>
      <c r="F169" s="18"/>
      <c r="G169" s="18"/>
      <c r="H169" s="18"/>
      <c r="I169" s="18"/>
      <c r="J169" s="18"/>
      <c r="K169" s="18"/>
      <c r="L169" s="18"/>
      <c r="M169" s="17"/>
      <c r="Q169" s="1" t="s">
        <v>415</v>
      </c>
    </row>
    <row r="170" spans="1:48" ht="30" customHeight="1" x14ac:dyDescent="0.3">
      <c r="A170" s="17"/>
      <c r="B170" s="17"/>
      <c r="C170" s="17"/>
      <c r="D170" s="17"/>
      <c r="E170" s="18"/>
      <c r="F170" s="18"/>
      <c r="G170" s="18"/>
      <c r="H170" s="18"/>
      <c r="I170" s="18"/>
      <c r="J170" s="18"/>
      <c r="K170" s="18"/>
      <c r="L170" s="18"/>
      <c r="M170" s="17"/>
      <c r="Q170" s="1" t="s">
        <v>415</v>
      </c>
    </row>
    <row r="171" spans="1:48" ht="30" customHeight="1" x14ac:dyDescent="0.3">
      <c r="A171" s="16" t="s">
        <v>116</v>
      </c>
      <c r="B171" s="17"/>
      <c r="C171" s="17"/>
      <c r="D171" s="17"/>
      <c r="E171" s="18"/>
      <c r="F171" s="18">
        <f>SUMIF(Q149:Q170,"0105",F149:F170)</f>
        <v>0</v>
      </c>
      <c r="G171" s="18"/>
      <c r="H171" s="18">
        <f>SUMIF(Q149:Q170,"0105",H149:H170)</f>
        <v>0</v>
      </c>
      <c r="I171" s="18"/>
      <c r="J171" s="18">
        <f>SUMIF(Q149:Q170,"0105",J149:J170)</f>
        <v>0</v>
      </c>
      <c r="K171" s="18"/>
      <c r="L171" s="18">
        <f>SUMIF(Q149:Q170,"0105",L149:L170)</f>
        <v>0</v>
      </c>
      <c r="M171" s="17"/>
      <c r="N171" t="s">
        <v>117</v>
      </c>
    </row>
    <row r="172" spans="1:48" ht="30" customHeight="1" x14ac:dyDescent="0.3">
      <c r="A172" s="16" t="s">
        <v>426</v>
      </c>
      <c r="B172" s="16" t="s">
        <v>52</v>
      </c>
      <c r="C172" s="17"/>
      <c r="D172" s="17"/>
      <c r="E172" s="18"/>
      <c r="F172" s="18"/>
      <c r="G172" s="18"/>
      <c r="H172" s="18"/>
      <c r="I172" s="18"/>
      <c r="J172" s="18"/>
      <c r="K172" s="18"/>
      <c r="L172" s="18"/>
      <c r="M172" s="17"/>
      <c r="N172" s="3"/>
      <c r="O172" s="3"/>
      <c r="P172" s="3"/>
      <c r="Q172" s="2" t="s">
        <v>427</v>
      </c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</row>
    <row r="173" spans="1:48" ht="30" customHeight="1" x14ac:dyDescent="0.3">
      <c r="A173" s="16" t="s">
        <v>429</v>
      </c>
      <c r="B173" s="16" t="s">
        <v>52</v>
      </c>
      <c r="C173" s="16" t="s">
        <v>122</v>
      </c>
      <c r="D173" s="17">
        <v>1</v>
      </c>
      <c r="E173" s="18">
        <v>0</v>
      </c>
      <c r="F173" s="18">
        <f>TRUNC(E173*D173, 0)</f>
        <v>0</v>
      </c>
      <c r="G173" s="18">
        <v>0</v>
      </c>
      <c r="H173" s="18">
        <f>TRUNC(G173*D173, 0)</f>
        <v>0</v>
      </c>
      <c r="I173" s="18"/>
      <c r="J173" s="18">
        <f>TRUNC(I173*D173, 0)</f>
        <v>0</v>
      </c>
      <c r="K173" s="18">
        <f>TRUNC(E173+G173+I173, 0)</f>
        <v>0</v>
      </c>
      <c r="L173" s="18">
        <f>TRUNC(F173+H173+J173, 0)</f>
        <v>0</v>
      </c>
      <c r="M173" s="16" t="s">
        <v>52</v>
      </c>
      <c r="N173" s="2" t="s">
        <v>430</v>
      </c>
      <c r="O173" s="2" t="s">
        <v>52</v>
      </c>
      <c r="P173" s="2" t="s">
        <v>52</v>
      </c>
      <c r="Q173" s="2" t="s">
        <v>427</v>
      </c>
      <c r="R173" s="2" t="s">
        <v>59</v>
      </c>
      <c r="S173" s="2" t="s">
        <v>59</v>
      </c>
      <c r="T173" s="2" t="s">
        <v>60</v>
      </c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2" t="s">
        <v>52</v>
      </c>
      <c r="AS173" s="2" t="s">
        <v>52</v>
      </c>
      <c r="AT173" s="3"/>
      <c r="AU173" s="2" t="s">
        <v>431</v>
      </c>
      <c r="AV173" s="3">
        <v>103</v>
      </c>
    </row>
    <row r="174" spans="1:48" ht="30" customHeight="1" x14ac:dyDescent="0.3">
      <c r="A174" s="17"/>
      <c r="B174" s="17"/>
      <c r="C174" s="17"/>
      <c r="D174" s="17"/>
      <c r="E174" s="18"/>
      <c r="F174" s="18"/>
      <c r="G174" s="18"/>
      <c r="H174" s="18"/>
      <c r="I174" s="18"/>
      <c r="J174" s="18"/>
      <c r="K174" s="18"/>
      <c r="L174" s="18"/>
      <c r="M174" s="17"/>
      <c r="Q174" s="1" t="s">
        <v>427</v>
      </c>
    </row>
    <row r="175" spans="1:48" ht="30" customHeight="1" x14ac:dyDescent="0.3">
      <c r="A175" s="17"/>
      <c r="B175" s="17"/>
      <c r="C175" s="17"/>
      <c r="D175" s="17"/>
      <c r="E175" s="18"/>
      <c r="F175" s="18"/>
      <c r="G175" s="18"/>
      <c r="H175" s="18"/>
      <c r="I175" s="18"/>
      <c r="J175" s="18"/>
      <c r="K175" s="18"/>
      <c r="L175" s="18"/>
      <c r="M175" s="17"/>
      <c r="Q175" s="1" t="s">
        <v>427</v>
      </c>
    </row>
    <row r="176" spans="1:48" ht="30" customHeight="1" x14ac:dyDescent="0.3">
      <c r="A176" s="17"/>
      <c r="B176" s="17"/>
      <c r="C176" s="17"/>
      <c r="D176" s="17"/>
      <c r="E176" s="18"/>
      <c r="F176" s="18"/>
      <c r="G176" s="18"/>
      <c r="H176" s="18"/>
      <c r="I176" s="18"/>
      <c r="J176" s="18"/>
      <c r="K176" s="18"/>
      <c r="L176" s="18"/>
      <c r="M176" s="17"/>
      <c r="Q176" s="1" t="s">
        <v>427</v>
      </c>
    </row>
    <row r="177" spans="1:17" ht="30" customHeight="1" x14ac:dyDescent="0.3">
      <c r="A177" s="17"/>
      <c r="B177" s="17"/>
      <c r="C177" s="17"/>
      <c r="D177" s="17"/>
      <c r="E177" s="18"/>
      <c r="F177" s="18"/>
      <c r="G177" s="18"/>
      <c r="H177" s="18"/>
      <c r="I177" s="18"/>
      <c r="J177" s="18"/>
      <c r="K177" s="18"/>
      <c r="L177" s="18"/>
      <c r="M177" s="17"/>
      <c r="Q177" s="1" t="s">
        <v>427</v>
      </c>
    </row>
    <row r="178" spans="1:17" ht="30" customHeight="1" x14ac:dyDescent="0.3">
      <c r="A178" s="17"/>
      <c r="B178" s="17"/>
      <c r="C178" s="17"/>
      <c r="D178" s="17"/>
      <c r="E178" s="18"/>
      <c r="F178" s="18"/>
      <c r="G178" s="18"/>
      <c r="H178" s="18"/>
      <c r="I178" s="18"/>
      <c r="J178" s="18"/>
      <c r="K178" s="18"/>
      <c r="L178" s="18"/>
      <c r="M178" s="17"/>
      <c r="Q178" s="1" t="s">
        <v>427</v>
      </c>
    </row>
    <row r="179" spans="1:17" ht="30" customHeight="1" x14ac:dyDescent="0.3">
      <c r="A179" s="17"/>
      <c r="B179" s="17"/>
      <c r="C179" s="17"/>
      <c r="D179" s="17"/>
      <c r="E179" s="18"/>
      <c r="F179" s="18"/>
      <c r="G179" s="18"/>
      <c r="H179" s="18"/>
      <c r="I179" s="18"/>
      <c r="J179" s="18"/>
      <c r="K179" s="18"/>
      <c r="L179" s="18"/>
      <c r="M179" s="17"/>
      <c r="Q179" s="1" t="s">
        <v>427</v>
      </c>
    </row>
    <row r="180" spans="1:17" ht="30" customHeight="1" x14ac:dyDescent="0.3">
      <c r="A180" s="17"/>
      <c r="B180" s="17"/>
      <c r="C180" s="17"/>
      <c r="D180" s="17"/>
      <c r="E180" s="18"/>
      <c r="F180" s="18"/>
      <c r="G180" s="18"/>
      <c r="H180" s="18"/>
      <c r="I180" s="18"/>
      <c r="J180" s="18"/>
      <c r="K180" s="18"/>
      <c r="L180" s="18"/>
      <c r="M180" s="17"/>
      <c r="Q180" s="1" t="s">
        <v>427</v>
      </c>
    </row>
    <row r="181" spans="1:17" ht="30" customHeight="1" x14ac:dyDescent="0.3">
      <c r="A181" s="17"/>
      <c r="B181" s="17"/>
      <c r="C181" s="17"/>
      <c r="D181" s="17"/>
      <c r="E181" s="18"/>
      <c r="F181" s="18"/>
      <c r="G181" s="18"/>
      <c r="H181" s="18"/>
      <c r="I181" s="18"/>
      <c r="J181" s="18"/>
      <c r="K181" s="18"/>
      <c r="L181" s="18"/>
      <c r="M181" s="17"/>
      <c r="Q181" s="1" t="s">
        <v>427</v>
      </c>
    </row>
    <row r="182" spans="1:17" ht="30" customHeight="1" x14ac:dyDescent="0.3">
      <c r="A182" s="17"/>
      <c r="B182" s="17"/>
      <c r="C182" s="17"/>
      <c r="D182" s="17"/>
      <c r="E182" s="18"/>
      <c r="F182" s="18"/>
      <c r="G182" s="18"/>
      <c r="H182" s="18"/>
      <c r="I182" s="18"/>
      <c r="J182" s="18"/>
      <c r="K182" s="18"/>
      <c r="L182" s="18"/>
      <c r="M182" s="17"/>
      <c r="Q182" s="1" t="s">
        <v>427</v>
      </c>
    </row>
    <row r="183" spans="1:17" ht="30" customHeight="1" x14ac:dyDescent="0.3">
      <c r="A183" s="17"/>
      <c r="B183" s="17"/>
      <c r="C183" s="17"/>
      <c r="D183" s="17"/>
      <c r="E183" s="18"/>
      <c r="F183" s="18"/>
      <c r="G183" s="18"/>
      <c r="H183" s="18"/>
      <c r="I183" s="18"/>
      <c r="J183" s="18"/>
      <c r="K183" s="18"/>
      <c r="L183" s="18"/>
      <c r="M183" s="17"/>
      <c r="Q183" s="1" t="s">
        <v>427</v>
      </c>
    </row>
    <row r="184" spans="1:17" ht="30" customHeight="1" x14ac:dyDescent="0.3">
      <c r="A184" s="17"/>
      <c r="B184" s="17"/>
      <c r="C184" s="17"/>
      <c r="D184" s="17"/>
      <c r="E184" s="18"/>
      <c r="F184" s="18"/>
      <c r="G184" s="18"/>
      <c r="H184" s="18"/>
      <c r="I184" s="18"/>
      <c r="J184" s="18"/>
      <c r="K184" s="18"/>
      <c r="L184" s="18"/>
      <c r="M184" s="17"/>
      <c r="Q184" s="1" t="s">
        <v>427</v>
      </c>
    </row>
    <row r="185" spans="1:17" ht="30" customHeight="1" x14ac:dyDescent="0.3">
      <c r="A185" s="17"/>
      <c r="B185" s="17"/>
      <c r="C185" s="17"/>
      <c r="D185" s="17"/>
      <c r="E185" s="18"/>
      <c r="F185" s="18"/>
      <c r="G185" s="18"/>
      <c r="H185" s="18"/>
      <c r="I185" s="18"/>
      <c r="J185" s="18"/>
      <c r="K185" s="18"/>
      <c r="L185" s="18"/>
      <c r="M185" s="17"/>
      <c r="Q185" s="1" t="s">
        <v>427</v>
      </c>
    </row>
    <row r="186" spans="1:17" ht="30" customHeight="1" x14ac:dyDescent="0.3">
      <c r="A186" s="17"/>
      <c r="B186" s="17"/>
      <c r="C186" s="17"/>
      <c r="D186" s="17"/>
      <c r="E186" s="18"/>
      <c r="F186" s="18"/>
      <c r="G186" s="18"/>
      <c r="H186" s="18"/>
      <c r="I186" s="18"/>
      <c r="J186" s="18"/>
      <c r="K186" s="18"/>
      <c r="L186" s="18"/>
      <c r="M186" s="17"/>
      <c r="Q186" s="1" t="s">
        <v>427</v>
      </c>
    </row>
    <row r="187" spans="1:17" ht="30" customHeight="1" x14ac:dyDescent="0.3">
      <c r="A187" s="17"/>
      <c r="B187" s="17"/>
      <c r="C187" s="17"/>
      <c r="D187" s="17"/>
      <c r="E187" s="18"/>
      <c r="F187" s="18"/>
      <c r="G187" s="18"/>
      <c r="H187" s="18"/>
      <c r="I187" s="18"/>
      <c r="J187" s="18"/>
      <c r="K187" s="18"/>
      <c r="L187" s="18"/>
      <c r="M187" s="17"/>
      <c r="Q187" s="1" t="s">
        <v>427</v>
      </c>
    </row>
    <row r="188" spans="1:17" ht="30" customHeight="1" x14ac:dyDescent="0.3">
      <c r="A188" s="17"/>
      <c r="B188" s="17"/>
      <c r="C188" s="17"/>
      <c r="D188" s="17"/>
      <c r="E188" s="18"/>
      <c r="F188" s="18"/>
      <c r="G188" s="18"/>
      <c r="H188" s="18"/>
      <c r="I188" s="18"/>
      <c r="J188" s="18"/>
      <c r="K188" s="18"/>
      <c r="L188" s="18"/>
      <c r="M188" s="17"/>
      <c r="Q188" s="1" t="s">
        <v>427</v>
      </c>
    </row>
    <row r="189" spans="1:17" ht="30" customHeight="1" x14ac:dyDescent="0.3">
      <c r="A189" s="17"/>
      <c r="B189" s="17"/>
      <c r="C189" s="17"/>
      <c r="D189" s="17"/>
      <c r="E189" s="18"/>
      <c r="F189" s="18"/>
      <c r="G189" s="18"/>
      <c r="H189" s="18"/>
      <c r="I189" s="18"/>
      <c r="J189" s="18"/>
      <c r="K189" s="18"/>
      <c r="L189" s="18"/>
      <c r="M189" s="17"/>
      <c r="Q189" s="1" t="s">
        <v>427</v>
      </c>
    </row>
    <row r="190" spans="1:17" ht="30" customHeight="1" x14ac:dyDescent="0.3">
      <c r="A190" s="17"/>
      <c r="B190" s="17"/>
      <c r="C190" s="17"/>
      <c r="D190" s="17"/>
      <c r="E190" s="18"/>
      <c r="F190" s="18"/>
      <c r="G190" s="18"/>
      <c r="H190" s="18"/>
      <c r="I190" s="18"/>
      <c r="J190" s="18"/>
      <c r="K190" s="18"/>
      <c r="L190" s="18"/>
      <c r="M190" s="17"/>
      <c r="Q190" s="1" t="s">
        <v>427</v>
      </c>
    </row>
    <row r="191" spans="1:17" ht="30" customHeight="1" x14ac:dyDescent="0.3">
      <c r="A191" s="17"/>
      <c r="B191" s="17"/>
      <c r="C191" s="17"/>
      <c r="D191" s="17"/>
      <c r="E191" s="18"/>
      <c r="F191" s="18"/>
      <c r="G191" s="18"/>
      <c r="H191" s="18"/>
      <c r="I191" s="18"/>
      <c r="J191" s="18"/>
      <c r="K191" s="18"/>
      <c r="L191" s="18"/>
      <c r="M191" s="17"/>
      <c r="Q191" s="1" t="s">
        <v>427</v>
      </c>
    </row>
    <row r="192" spans="1:17" ht="30" customHeight="1" x14ac:dyDescent="0.3">
      <c r="A192" s="17"/>
      <c r="B192" s="17"/>
      <c r="C192" s="17"/>
      <c r="D192" s="17"/>
      <c r="E192" s="18"/>
      <c r="F192" s="18"/>
      <c r="G192" s="18"/>
      <c r="H192" s="18"/>
      <c r="I192" s="18"/>
      <c r="J192" s="18"/>
      <c r="K192" s="18"/>
      <c r="L192" s="18"/>
      <c r="M192" s="17"/>
      <c r="Q192" s="1" t="s">
        <v>427</v>
      </c>
    </row>
    <row r="193" spans="1:48" ht="30" customHeight="1" x14ac:dyDescent="0.3">
      <c r="A193" s="17"/>
      <c r="B193" s="17"/>
      <c r="C193" s="17"/>
      <c r="D193" s="17"/>
      <c r="E193" s="18"/>
      <c r="F193" s="18"/>
      <c r="G193" s="18"/>
      <c r="H193" s="18"/>
      <c r="I193" s="18"/>
      <c r="J193" s="18"/>
      <c r="K193" s="18"/>
      <c r="L193" s="18"/>
      <c r="M193" s="17"/>
      <c r="Q193" s="1" t="s">
        <v>427</v>
      </c>
    </row>
    <row r="194" spans="1:48" ht="30" customHeight="1" x14ac:dyDescent="0.3">
      <c r="A194" s="17"/>
      <c r="B194" s="17"/>
      <c r="C194" s="17"/>
      <c r="D194" s="17"/>
      <c r="E194" s="18"/>
      <c r="F194" s="18"/>
      <c r="G194" s="18"/>
      <c r="H194" s="18"/>
      <c r="I194" s="18"/>
      <c r="J194" s="18"/>
      <c r="K194" s="18"/>
      <c r="L194" s="18"/>
      <c r="M194" s="17"/>
      <c r="Q194" s="1" t="s">
        <v>427</v>
      </c>
    </row>
    <row r="195" spans="1:48" ht="30" customHeight="1" x14ac:dyDescent="0.3">
      <c r="A195" s="16" t="s">
        <v>116</v>
      </c>
      <c r="B195" s="17"/>
      <c r="C195" s="17"/>
      <c r="D195" s="17"/>
      <c r="E195" s="18"/>
      <c r="F195" s="18">
        <f>SUMIF(Q173:Q194,"0106",F173:F194)</f>
        <v>0</v>
      </c>
      <c r="G195" s="18"/>
      <c r="H195" s="18">
        <f>SUMIF(Q173:Q194,"0106",H173:H194)</f>
        <v>0</v>
      </c>
      <c r="I195" s="18"/>
      <c r="J195" s="18">
        <f>SUMIF(Q173:Q194,"0106",J173:J194)</f>
        <v>0</v>
      </c>
      <c r="K195" s="18"/>
      <c r="L195" s="18">
        <f>SUMIF(Q173:Q194,"0106",L173:L194)</f>
        <v>0</v>
      </c>
      <c r="M195" s="17"/>
      <c r="N195" t="s">
        <v>117</v>
      </c>
    </row>
    <row r="196" spans="1:48" ht="30" customHeight="1" x14ac:dyDescent="0.3">
      <c r="A196" s="16" t="s">
        <v>432</v>
      </c>
      <c r="B196" s="16" t="s">
        <v>52</v>
      </c>
      <c r="C196" s="17"/>
      <c r="D196" s="17"/>
      <c r="E196" s="18"/>
      <c r="F196" s="18"/>
      <c r="G196" s="18"/>
      <c r="H196" s="18"/>
      <c r="I196" s="18"/>
      <c r="J196" s="18"/>
      <c r="K196" s="18"/>
      <c r="L196" s="18"/>
      <c r="M196" s="17"/>
      <c r="N196" s="3"/>
      <c r="O196" s="3"/>
      <c r="P196" s="3"/>
      <c r="Q196" s="2" t="s">
        <v>433</v>
      </c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</row>
    <row r="197" spans="1:48" ht="30" customHeight="1" x14ac:dyDescent="0.3">
      <c r="A197" s="16" t="s">
        <v>435</v>
      </c>
      <c r="B197" s="16" t="s">
        <v>52</v>
      </c>
      <c r="C197" s="16" t="s">
        <v>122</v>
      </c>
      <c r="D197" s="17">
        <v>1</v>
      </c>
      <c r="E197" s="18">
        <v>0</v>
      </c>
      <c r="F197" s="18">
        <f>TRUNC(E197*D197, 0)</f>
        <v>0</v>
      </c>
      <c r="G197" s="18">
        <v>0</v>
      </c>
      <c r="H197" s="18">
        <f>TRUNC(G197*D197, 0)</f>
        <v>0</v>
      </c>
      <c r="I197" s="18"/>
      <c r="J197" s="18">
        <f>TRUNC(I197*D197, 0)</f>
        <v>0</v>
      </c>
      <c r="K197" s="18">
        <f>TRUNC(E197+G197+I197, 0)</f>
        <v>0</v>
      </c>
      <c r="L197" s="18">
        <f>TRUNC(F197+H197+J197, 0)</f>
        <v>0</v>
      </c>
      <c r="M197" s="16" t="s">
        <v>52</v>
      </c>
      <c r="N197" s="2" t="s">
        <v>436</v>
      </c>
      <c r="O197" s="2" t="s">
        <v>52</v>
      </c>
      <c r="P197" s="2" t="s">
        <v>52</v>
      </c>
      <c r="Q197" s="2" t="s">
        <v>433</v>
      </c>
      <c r="R197" s="2" t="s">
        <v>59</v>
      </c>
      <c r="S197" s="2" t="s">
        <v>59</v>
      </c>
      <c r="T197" s="2" t="s">
        <v>60</v>
      </c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2" t="s">
        <v>52</v>
      </c>
      <c r="AS197" s="2" t="s">
        <v>52</v>
      </c>
      <c r="AT197" s="3"/>
      <c r="AU197" s="2" t="s">
        <v>437</v>
      </c>
      <c r="AV197" s="3">
        <v>104</v>
      </c>
    </row>
    <row r="198" spans="1:48" ht="30" customHeight="1" x14ac:dyDescent="0.3">
      <c r="A198" s="17"/>
      <c r="B198" s="17"/>
      <c r="C198" s="17"/>
      <c r="D198" s="17"/>
      <c r="E198" s="18"/>
      <c r="F198" s="18"/>
      <c r="G198" s="18"/>
      <c r="H198" s="18"/>
      <c r="I198" s="18"/>
      <c r="J198" s="18"/>
      <c r="K198" s="18"/>
      <c r="L198" s="18"/>
      <c r="M198" s="17"/>
      <c r="Q198" s="1" t="s">
        <v>433</v>
      </c>
    </row>
    <row r="199" spans="1:48" ht="30" customHeight="1" x14ac:dyDescent="0.3">
      <c r="A199" s="17"/>
      <c r="B199" s="17"/>
      <c r="C199" s="17"/>
      <c r="D199" s="17"/>
      <c r="E199" s="18"/>
      <c r="F199" s="18"/>
      <c r="G199" s="18"/>
      <c r="H199" s="18"/>
      <c r="I199" s="18"/>
      <c r="J199" s="18"/>
      <c r="K199" s="18"/>
      <c r="L199" s="18"/>
      <c r="M199" s="17"/>
      <c r="Q199" s="1" t="s">
        <v>433</v>
      </c>
    </row>
    <row r="200" spans="1:48" ht="30" customHeight="1" x14ac:dyDescent="0.3">
      <c r="A200" s="17"/>
      <c r="B200" s="17"/>
      <c r="C200" s="17"/>
      <c r="D200" s="17"/>
      <c r="E200" s="18"/>
      <c r="F200" s="18"/>
      <c r="G200" s="18"/>
      <c r="H200" s="18"/>
      <c r="I200" s="18"/>
      <c r="J200" s="18"/>
      <c r="K200" s="18"/>
      <c r="L200" s="18"/>
      <c r="M200" s="17"/>
      <c r="Q200" s="1" t="s">
        <v>433</v>
      </c>
    </row>
    <row r="201" spans="1:48" ht="30" customHeight="1" x14ac:dyDescent="0.3">
      <c r="A201" s="17"/>
      <c r="B201" s="17"/>
      <c r="C201" s="17"/>
      <c r="D201" s="17"/>
      <c r="E201" s="18"/>
      <c r="F201" s="18"/>
      <c r="G201" s="18"/>
      <c r="H201" s="18"/>
      <c r="I201" s="18"/>
      <c r="J201" s="18"/>
      <c r="K201" s="18"/>
      <c r="L201" s="18"/>
      <c r="M201" s="17"/>
      <c r="Q201" s="1" t="s">
        <v>433</v>
      </c>
    </row>
    <row r="202" spans="1:48" ht="30" customHeight="1" x14ac:dyDescent="0.3">
      <c r="A202" s="17"/>
      <c r="B202" s="17"/>
      <c r="C202" s="17"/>
      <c r="D202" s="17"/>
      <c r="E202" s="18"/>
      <c r="F202" s="18"/>
      <c r="G202" s="18"/>
      <c r="H202" s="18"/>
      <c r="I202" s="18"/>
      <c r="J202" s="18"/>
      <c r="K202" s="18"/>
      <c r="L202" s="18"/>
      <c r="M202" s="17"/>
      <c r="Q202" s="1" t="s">
        <v>433</v>
      </c>
    </row>
    <row r="203" spans="1:48" ht="30" customHeight="1" x14ac:dyDescent="0.3">
      <c r="A203" s="17"/>
      <c r="B203" s="17"/>
      <c r="C203" s="17"/>
      <c r="D203" s="17"/>
      <c r="E203" s="18"/>
      <c r="F203" s="18"/>
      <c r="G203" s="18"/>
      <c r="H203" s="18"/>
      <c r="I203" s="18"/>
      <c r="J203" s="18"/>
      <c r="K203" s="18"/>
      <c r="L203" s="18"/>
      <c r="M203" s="17"/>
      <c r="Q203" s="1" t="s">
        <v>433</v>
      </c>
    </row>
    <row r="204" spans="1:48" ht="30" customHeight="1" x14ac:dyDescent="0.3">
      <c r="A204" s="17"/>
      <c r="B204" s="17"/>
      <c r="C204" s="17"/>
      <c r="D204" s="17"/>
      <c r="E204" s="18"/>
      <c r="F204" s="18"/>
      <c r="G204" s="18"/>
      <c r="H204" s="18"/>
      <c r="I204" s="18"/>
      <c r="J204" s="18"/>
      <c r="K204" s="18"/>
      <c r="L204" s="18"/>
      <c r="M204" s="17"/>
      <c r="Q204" s="1" t="s">
        <v>433</v>
      </c>
    </row>
    <row r="205" spans="1:48" ht="30" customHeight="1" x14ac:dyDescent="0.3">
      <c r="A205" s="17"/>
      <c r="B205" s="17"/>
      <c r="C205" s="17"/>
      <c r="D205" s="17"/>
      <c r="E205" s="18"/>
      <c r="F205" s="18"/>
      <c r="G205" s="18"/>
      <c r="H205" s="18"/>
      <c r="I205" s="18"/>
      <c r="J205" s="18"/>
      <c r="K205" s="18"/>
      <c r="L205" s="18"/>
      <c r="M205" s="17"/>
      <c r="Q205" s="1" t="s">
        <v>433</v>
      </c>
    </row>
    <row r="206" spans="1:48" ht="30" customHeight="1" x14ac:dyDescent="0.3">
      <c r="A206" s="17"/>
      <c r="B206" s="17"/>
      <c r="C206" s="17"/>
      <c r="D206" s="17"/>
      <c r="E206" s="18"/>
      <c r="F206" s="18"/>
      <c r="G206" s="18"/>
      <c r="H206" s="18"/>
      <c r="I206" s="18"/>
      <c r="J206" s="18"/>
      <c r="K206" s="18"/>
      <c r="L206" s="18"/>
      <c r="M206" s="17"/>
      <c r="Q206" s="1" t="s">
        <v>433</v>
      </c>
    </row>
    <row r="207" spans="1:48" ht="30" customHeight="1" x14ac:dyDescent="0.3">
      <c r="A207" s="17"/>
      <c r="B207" s="17"/>
      <c r="C207" s="17"/>
      <c r="D207" s="17"/>
      <c r="E207" s="18"/>
      <c r="F207" s="18"/>
      <c r="G207" s="18"/>
      <c r="H207" s="18"/>
      <c r="I207" s="18"/>
      <c r="J207" s="18"/>
      <c r="K207" s="18"/>
      <c r="L207" s="18"/>
      <c r="M207" s="17"/>
      <c r="Q207" s="1" t="s">
        <v>433</v>
      </c>
    </row>
    <row r="208" spans="1:48" ht="30" customHeight="1" x14ac:dyDescent="0.3">
      <c r="A208" s="17"/>
      <c r="B208" s="17"/>
      <c r="C208" s="17"/>
      <c r="D208" s="17"/>
      <c r="E208" s="18"/>
      <c r="F208" s="18"/>
      <c r="G208" s="18"/>
      <c r="H208" s="18"/>
      <c r="I208" s="18"/>
      <c r="J208" s="18"/>
      <c r="K208" s="18"/>
      <c r="L208" s="18"/>
      <c r="M208" s="17"/>
      <c r="Q208" s="1" t="s">
        <v>433</v>
      </c>
    </row>
    <row r="209" spans="1:48" ht="30" customHeight="1" x14ac:dyDescent="0.3">
      <c r="A209" s="17"/>
      <c r="B209" s="17"/>
      <c r="C209" s="17"/>
      <c r="D209" s="17"/>
      <c r="E209" s="18"/>
      <c r="F209" s="18"/>
      <c r="G209" s="18"/>
      <c r="H209" s="18"/>
      <c r="I209" s="18"/>
      <c r="J209" s="18"/>
      <c r="K209" s="18"/>
      <c r="L209" s="18"/>
      <c r="M209" s="17"/>
      <c r="Q209" s="1" t="s">
        <v>433</v>
      </c>
    </row>
    <row r="210" spans="1:48" ht="30" customHeight="1" x14ac:dyDescent="0.3">
      <c r="A210" s="17"/>
      <c r="B210" s="17"/>
      <c r="C210" s="17"/>
      <c r="D210" s="17"/>
      <c r="E210" s="18"/>
      <c r="F210" s="18"/>
      <c r="G210" s="18"/>
      <c r="H210" s="18"/>
      <c r="I210" s="18"/>
      <c r="J210" s="18"/>
      <c r="K210" s="18"/>
      <c r="L210" s="18"/>
      <c r="M210" s="17"/>
      <c r="Q210" s="1" t="s">
        <v>433</v>
      </c>
    </row>
    <row r="211" spans="1:48" ht="30" customHeight="1" x14ac:dyDescent="0.3">
      <c r="A211" s="17"/>
      <c r="B211" s="17"/>
      <c r="C211" s="17"/>
      <c r="D211" s="17"/>
      <c r="E211" s="18"/>
      <c r="F211" s="18"/>
      <c r="G211" s="18"/>
      <c r="H211" s="18"/>
      <c r="I211" s="18"/>
      <c r="J211" s="18"/>
      <c r="K211" s="18"/>
      <c r="L211" s="18"/>
      <c r="M211" s="17"/>
      <c r="Q211" s="1" t="s">
        <v>433</v>
      </c>
    </row>
    <row r="212" spans="1:48" ht="30" customHeight="1" x14ac:dyDescent="0.3">
      <c r="A212" s="17"/>
      <c r="B212" s="17"/>
      <c r="C212" s="17"/>
      <c r="D212" s="17"/>
      <c r="E212" s="18"/>
      <c r="F212" s="18"/>
      <c r="G212" s="18"/>
      <c r="H212" s="18"/>
      <c r="I212" s="18"/>
      <c r="J212" s="18"/>
      <c r="K212" s="18"/>
      <c r="L212" s="18"/>
      <c r="M212" s="17"/>
      <c r="Q212" s="1" t="s">
        <v>433</v>
      </c>
    </row>
    <row r="213" spans="1:48" ht="30" customHeight="1" x14ac:dyDescent="0.3">
      <c r="A213" s="17"/>
      <c r="B213" s="17"/>
      <c r="C213" s="17"/>
      <c r="D213" s="17"/>
      <c r="E213" s="18"/>
      <c r="F213" s="18"/>
      <c r="G213" s="18"/>
      <c r="H213" s="18"/>
      <c r="I213" s="18"/>
      <c r="J213" s="18"/>
      <c r="K213" s="18"/>
      <c r="L213" s="18"/>
      <c r="M213" s="17"/>
      <c r="Q213" s="1" t="s">
        <v>433</v>
      </c>
    </row>
    <row r="214" spans="1:48" ht="30" customHeight="1" x14ac:dyDescent="0.3">
      <c r="A214" s="17"/>
      <c r="B214" s="17"/>
      <c r="C214" s="17"/>
      <c r="D214" s="17"/>
      <c r="E214" s="18"/>
      <c r="F214" s="18"/>
      <c r="G214" s="18"/>
      <c r="H214" s="18"/>
      <c r="I214" s="18"/>
      <c r="J214" s="18"/>
      <c r="K214" s="18"/>
      <c r="L214" s="18"/>
      <c r="M214" s="17"/>
      <c r="Q214" s="1" t="s">
        <v>433</v>
      </c>
    </row>
    <row r="215" spans="1:48" ht="30" customHeight="1" x14ac:dyDescent="0.3">
      <c r="A215" s="17"/>
      <c r="B215" s="17"/>
      <c r="C215" s="17"/>
      <c r="D215" s="17"/>
      <c r="E215" s="18"/>
      <c r="F215" s="18"/>
      <c r="G215" s="18"/>
      <c r="H215" s="18"/>
      <c r="I215" s="18"/>
      <c r="J215" s="18"/>
      <c r="K215" s="18"/>
      <c r="L215" s="18"/>
      <c r="M215" s="17"/>
      <c r="Q215" s="1" t="s">
        <v>433</v>
      </c>
    </row>
    <row r="216" spans="1:48" ht="30" customHeight="1" x14ac:dyDescent="0.3">
      <c r="A216" s="17"/>
      <c r="B216" s="17"/>
      <c r="C216" s="17"/>
      <c r="D216" s="17"/>
      <c r="E216" s="18"/>
      <c r="F216" s="18"/>
      <c r="G216" s="18"/>
      <c r="H216" s="18"/>
      <c r="I216" s="18"/>
      <c r="J216" s="18"/>
      <c r="K216" s="18"/>
      <c r="L216" s="18"/>
      <c r="M216" s="17"/>
      <c r="Q216" s="1" t="s">
        <v>433</v>
      </c>
    </row>
    <row r="217" spans="1:48" ht="30" customHeight="1" x14ac:dyDescent="0.3">
      <c r="A217" s="17"/>
      <c r="B217" s="17"/>
      <c r="C217" s="17"/>
      <c r="D217" s="17"/>
      <c r="E217" s="18"/>
      <c r="F217" s="18"/>
      <c r="G217" s="18"/>
      <c r="H217" s="18"/>
      <c r="I217" s="18"/>
      <c r="J217" s="18"/>
      <c r="K217" s="18"/>
      <c r="L217" s="18"/>
      <c r="M217" s="17"/>
      <c r="Q217" s="1" t="s">
        <v>433</v>
      </c>
    </row>
    <row r="218" spans="1:48" ht="30" customHeight="1" x14ac:dyDescent="0.3">
      <c r="A218" s="17"/>
      <c r="B218" s="17"/>
      <c r="C218" s="17"/>
      <c r="D218" s="17"/>
      <c r="E218" s="18"/>
      <c r="F218" s="18"/>
      <c r="G218" s="18"/>
      <c r="H218" s="18"/>
      <c r="I218" s="18"/>
      <c r="J218" s="18"/>
      <c r="K218" s="18"/>
      <c r="L218" s="18"/>
      <c r="M218" s="17"/>
      <c r="Q218" s="1" t="s">
        <v>433</v>
      </c>
    </row>
    <row r="219" spans="1:48" ht="30" customHeight="1" x14ac:dyDescent="0.3">
      <c r="A219" s="16" t="s">
        <v>116</v>
      </c>
      <c r="B219" s="17"/>
      <c r="C219" s="17"/>
      <c r="D219" s="17"/>
      <c r="E219" s="18"/>
      <c r="F219" s="18">
        <f>SUMIF(Q197:Q218,"0107",F197:F218)</f>
        <v>0</v>
      </c>
      <c r="G219" s="18"/>
      <c r="H219" s="18">
        <f>SUMIF(Q197:Q218,"0107",H197:H218)</f>
        <v>0</v>
      </c>
      <c r="I219" s="18"/>
      <c r="J219" s="18">
        <f>SUMIF(Q197:Q218,"0107",J197:J218)</f>
        <v>0</v>
      </c>
      <c r="K219" s="18"/>
      <c r="L219" s="18">
        <f>SUMIF(Q197:Q218,"0107",L197:L218)</f>
        <v>0</v>
      </c>
      <c r="M219" s="17"/>
      <c r="N219" t="s">
        <v>117</v>
      </c>
    </row>
    <row r="220" spans="1:48" ht="30" customHeight="1" x14ac:dyDescent="0.3">
      <c r="A220" s="16" t="s">
        <v>438</v>
      </c>
      <c r="B220" s="16" t="s">
        <v>52</v>
      </c>
      <c r="C220" s="17"/>
      <c r="D220" s="17"/>
      <c r="E220" s="18"/>
      <c r="F220" s="18"/>
      <c r="G220" s="18"/>
      <c r="H220" s="18"/>
      <c r="I220" s="18"/>
      <c r="J220" s="18"/>
      <c r="K220" s="18"/>
      <c r="L220" s="18"/>
      <c r="M220" s="17"/>
      <c r="N220" s="3"/>
      <c r="O220" s="3"/>
      <c r="P220" s="3"/>
      <c r="Q220" s="2" t="s">
        <v>439</v>
      </c>
      <c r="R220" s="3"/>
      <c r="S220" s="3"/>
      <c r="T220" s="3"/>
      <c r="U220" s="3"/>
      <c r="V220" s="3"/>
      <c r="W220" s="3"/>
      <c r="X220" s="3"/>
      <c r="Y220" s="3"/>
      <c r="Z220" s="3"/>
      <c r="AA220" s="3"/>
      <c r="AB220" s="3"/>
      <c r="AC220" s="3"/>
      <c r="AD220" s="3"/>
      <c r="AE220" s="3"/>
      <c r="AF220" s="3"/>
      <c r="AG220" s="3"/>
      <c r="AH220" s="3"/>
      <c r="AI220" s="3"/>
      <c r="AJ220" s="3"/>
      <c r="AK220" s="3"/>
      <c r="AL220" s="3"/>
      <c r="AM220" s="3"/>
      <c r="AN220" s="3"/>
      <c r="AO220" s="3"/>
      <c r="AP220" s="3"/>
      <c r="AQ220" s="3"/>
      <c r="AR220" s="3"/>
      <c r="AS220" s="3"/>
      <c r="AT220" s="3"/>
      <c r="AU220" s="3"/>
      <c r="AV220" s="3"/>
    </row>
    <row r="221" spans="1:48" ht="30" customHeight="1" x14ac:dyDescent="0.3">
      <c r="A221" s="16" t="s">
        <v>441</v>
      </c>
      <c r="B221" s="16" t="s">
        <v>442</v>
      </c>
      <c r="C221" s="16" t="s">
        <v>443</v>
      </c>
      <c r="D221" s="17">
        <v>1.83</v>
      </c>
      <c r="E221" s="18">
        <v>0</v>
      </c>
      <c r="F221" s="18">
        <f>TRUNC(E221*D221, 0)</f>
        <v>0</v>
      </c>
      <c r="G221" s="18">
        <v>0</v>
      </c>
      <c r="H221" s="18">
        <f>TRUNC(G221*D221, 0)</f>
        <v>0</v>
      </c>
      <c r="I221" s="18"/>
      <c r="J221" s="18">
        <f>TRUNC(I221*D221, 0)</f>
        <v>0</v>
      </c>
      <c r="K221" s="18">
        <f t="shared" ref="K221:L223" si="21">TRUNC(E221+G221+I221, 0)</f>
        <v>0</v>
      </c>
      <c r="L221" s="18">
        <f t="shared" si="21"/>
        <v>0</v>
      </c>
      <c r="M221" s="16" t="s">
        <v>52</v>
      </c>
      <c r="N221" s="2" t="s">
        <v>444</v>
      </c>
      <c r="O221" s="2" t="s">
        <v>52</v>
      </c>
      <c r="P221" s="2" t="s">
        <v>52</v>
      </c>
      <c r="Q221" s="2" t="s">
        <v>439</v>
      </c>
      <c r="R221" s="2" t="s">
        <v>59</v>
      </c>
      <c r="S221" s="2" t="s">
        <v>59</v>
      </c>
      <c r="T221" s="2" t="s">
        <v>60</v>
      </c>
      <c r="U221" s="3"/>
      <c r="V221" s="3"/>
      <c r="W221" s="3"/>
      <c r="X221" s="3"/>
      <c r="Y221" s="3"/>
      <c r="Z221" s="3"/>
      <c r="AA221" s="3"/>
      <c r="AB221" s="3"/>
      <c r="AC221" s="3"/>
      <c r="AD221" s="3"/>
      <c r="AE221" s="3"/>
      <c r="AF221" s="3"/>
      <c r="AG221" s="3"/>
      <c r="AH221" s="3"/>
      <c r="AI221" s="3"/>
      <c r="AJ221" s="3"/>
      <c r="AK221" s="3"/>
      <c r="AL221" s="3"/>
      <c r="AM221" s="3"/>
      <c r="AN221" s="3"/>
      <c r="AO221" s="3"/>
      <c r="AP221" s="3"/>
      <c r="AQ221" s="3"/>
      <c r="AR221" s="2" t="s">
        <v>52</v>
      </c>
      <c r="AS221" s="2" t="s">
        <v>52</v>
      </c>
      <c r="AT221" s="3"/>
      <c r="AU221" s="2" t="s">
        <v>445</v>
      </c>
      <c r="AV221" s="3">
        <v>99</v>
      </c>
    </row>
    <row r="222" spans="1:48" ht="30" customHeight="1" x14ac:dyDescent="0.3">
      <c r="A222" s="16" t="s">
        <v>441</v>
      </c>
      <c r="B222" s="16" t="s">
        <v>446</v>
      </c>
      <c r="C222" s="16" t="s">
        <v>443</v>
      </c>
      <c r="D222" s="17">
        <v>0.42</v>
      </c>
      <c r="E222" s="18">
        <v>0</v>
      </c>
      <c r="F222" s="18">
        <f>TRUNC(E222*D222, 0)</f>
        <v>0</v>
      </c>
      <c r="G222" s="18">
        <v>0</v>
      </c>
      <c r="H222" s="18">
        <f>TRUNC(G222*D222, 0)</f>
        <v>0</v>
      </c>
      <c r="I222" s="18"/>
      <c r="J222" s="18">
        <f>TRUNC(I222*D222, 0)</f>
        <v>0</v>
      </c>
      <c r="K222" s="18">
        <f t="shared" si="21"/>
        <v>0</v>
      </c>
      <c r="L222" s="18">
        <f t="shared" si="21"/>
        <v>0</v>
      </c>
      <c r="M222" s="16" t="s">
        <v>52</v>
      </c>
      <c r="N222" s="2" t="s">
        <v>447</v>
      </c>
      <c r="O222" s="2" t="s">
        <v>52</v>
      </c>
      <c r="P222" s="2" t="s">
        <v>52</v>
      </c>
      <c r="Q222" s="2" t="s">
        <v>439</v>
      </c>
      <c r="R222" s="2" t="s">
        <v>59</v>
      </c>
      <c r="S222" s="2" t="s">
        <v>59</v>
      </c>
      <c r="T222" s="2" t="s">
        <v>60</v>
      </c>
      <c r="U222" s="3"/>
      <c r="V222" s="3"/>
      <c r="W222" s="3"/>
      <c r="X222" s="3"/>
      <c r="Y222" s="3"/>
      <c r="Z222" s="3"/>
      <c r="AA222" s="3"/>
      <c r="AB222" s="3"/>
      <c r="AC222" s="3"/>
      <c r="AD222" s="3"/>
      <c r="AE222" s="3"/>
      <c r="AF222" s="3"/>
      <c r="AG222" s="3"/>
      <c r="AH222" s="3"/>
      <c r="AI222" s="3"/>
      <c r="AJ222" s="3"/>
      <c r="AK222" s="3"/>
      <c r="AL222" s="3"/>
      <c r="AM222" s="3"/>
      <c r="AN222" s="3"/>
      <c r="AO222" s="3"/>
      <c r="AP222" s="3"/>
      <c r="AQ222" s="3"/>
      <c r="AR222" s="2" t="s">
        <v>52</v>
      </c>
      <c r="AS222" s="2" t="s">
        <v>52</v>
      </c>
      <c r="AT222" s="3"/>
      <c r="AU222" s="2" t="s">
        <v>448</v>
      </c>
      <c r="AV222" s="3">
        <v>101</v>
      </c>
    </row>
    <row r="223" spans="1:48" ht="30" customHeight="1" x14ac:dyDescent="0.3">
      <c r="A223" s="16" t="s">
        <v>449</v>
      </c>
      <c r="B223" s="16" t="s">
        <v>52</v>
      </c>
      <c r="C223" s="16" t="s">
        <v>443</v>
      </c>
      <c r="D223" s="17">
        <v>2.25</v>
      </c>
      <c r="E223" s="18">
        <v>0</v>
      </c>
      <c r="F223" s="18">
        <f>TRUNC(E223*D223, 0)</f>
        <v>0</v>
      </c>
      <c r="G223" s="18">
        <v>0</v>
      </c>
      <c r="H223" s="18">
        <f>TRUNC(G223*D223, 0)</f>
        <v>0</v>
      </c>
      <c r="I223" s="18"/>
      <c r="J223" s="18">
        <f>TRUNC(I223*D223, 0)</f>
        <v>0</v>
      </c>
      <c r="K223" s="18">
        <f t="shared" si="21"/>
        <v>0</v>
      </c>
      <c r="L223" s="18">
        <f t="shared" si="21"/>
        <v>0</v>
      </c>
      <c r="M223" s="16" t="s">
        <v>52</v>
      </c>
      <c r="N223" s="2" t="s">
        <v>450</v>
      </c>
      <c r="O223" s="2" t="s">
        <v>52</v>
      </c>
      <c r="P223" s="2" t="s">
        <v>52</v>
      </c>
      <c r="Q223" s="2" t="s">
        <v>439</v>
      </c>
      <c r="R223" s="2" t="s">
        <v>59</v>
      </c>
      <c r="S223" s="2" t="s">
        <v>59</v>
      </c>
      <c r="T223" s="2" t="s">
        <v>60</v>
      </c>
      <c r="U223" s="3"/>
      <c r="V223" s="3"/>
      <c r="W223" s="3"/>
      <c r="X223" s="3"/>
      <c r="Y223" s="3"/>
      <c r="Z223" s="3"/>
      <c r="AA223" s="3"/>
      <c r="AB223" s="3"/>
      <c r="AC223" s="3"/>
      <c r="AD223" s="3"/>
      <c r="AE223" s="3"/>
      <c r="AF223" s="3"/>
      <c r="AG223" s="3"/>
      <c r="AH223" s="3"/>
      <c r="AI223" s="3"/>
      <c r="AJ223" s="3"/>
      <c r="AK223" s="3"/>
      <c r="AL223" s="3"/>
      <c r="AM223" s="3"/>
      <c r="AN223" s="3"/>
      <c r="AO223" s="3"/>
      <c r="AP223" s="3"/>
      <c r="AQ223" s="3"/>
      <c r="AR223" s="2" t="s">
        <v>52</v>
      </c>
      <c r="AS223" s="2" t="s">
        <v>52</v>
      </c>
      <c r="AT223" s="3"/>
      <c r="AU223" s="2" t="s">
        <v>451</v>
      </c>
      <c r="AV223" s="3">
        <v>100</v>
      </c>
    </row>
    <row r="224" spans="1:48" ht="30" customHeight="1" x14ac:dyDescent="0.3">
      <c r="A224" s="17"/>
      <c r="B224" s="17"/>
      <c r="C224" s="17"/>
      <c r="D224" s="17"/>
      <c r="E224" s="18"/>
      <c r="F224" s="18"/>
      <c r="G224" s="18"/>
      <c r="H224" s="18"/>
      <c r="I224" s="18"/>
      <c r="J224" s="18"/>
      <c r="K224" s="18"/>
      <c r="L224" s="18"/>
      <c r="M224" s="17"/>
      <c r="Q224" s="1" t="s">
        <v>439</v>
      </c>
    </row>
    <row r="225" spans="1:17" ht="30" customHeight="1" x14ac:dyDescent="0.3">
      <c r="A225" s="17"/>
      <c r="B225" s="17"/>
      <c r="C225" s="17"/>
      <c r="D225" s="17"/>
      <c r="E225" s="18"/>
      <c r="F225" s="18"/>
      <c r="G225" s="18"/>
      <c r="H225" s="18"/>
      <c r="I225" s="18"/>
      <c r="J225" s="18"/>
      <c r="K225" s="18"/>
      <c r="L225" s="18"/>
      <c r="M225" s="17"/>
      <c r="Q225" s="1" t="s">
        <v>439</v>
      </c>
    </row>
    <row r="226" spans="1:17" ht="30" customHeight="1" x14ac:dyDescent="0.3">
      <c r="A226" s="17"/>
      <c r="B226" s="17"/>
      <c r="C226" s="17"/>
      <c r="D226" s="17"/>
      <c r="E226" s="18"/>
      <c r="F226" s="18"/>
      <c r="G226" s="18"/>
      <c r="H226" s="18"/>
      <c r="I226" s="18"/>
      <c r="J226" s="18"/>
      <c r="K226" s="18"/>
      <c r="L226" s="18"/>
      <c r="M226" s="17"/>
      <c r="Q226" s="1" t="s">
        <v>439</v>
      </c>
    </row>
    <row r="227" spans="1:17" ht="30" customHeight="1" x14ac:dyDescent="0.3">
      <c r="A227" s="17"/>
      <c r="B227" s="17"/>
      <c r="C227" s="17"/>
      <c r="D227" s="17"/>
      <c r="E227" s="18"/>
      <c r="F227" s="18"/>
      <c r="G227" s="18"/>
      <c r="H227" s="18"/>
      <c r="I227" s="18"/>
      <c r="J227" s="18"/>
      <c r="K227" s="18"/>
      <c r="L227" s="18"/>
      <c r="M227" s="17"/>
      <c r="Q227" s="1" t="s">
        <v>439</v>
      </c>
    </row>
    <row r="228" spans="1:17" ht="30" customHeight="1" x14ac:dyDescent="0.3">
      <c r="A228" s="17"/>
      <c r="B228" s="17"/>
      <c r="C228" s="17"/>
      <c r="D228" s="17"/>
      <c r="E228" s="18"/>
      <c r="F228" s="18"/>
      <c r="G228" s="18"/>
      <c r="H228" s="18"/>
      <c r="I228" s="18"/>
      <c r="J228" s="18"/>
      <c r="K228" s="18"/>
      <c r="L228" s="18"/>
      <c r="M228" s="17"/>
      <c r="Q228" s="1" t="s">
        <v>439</v>
      </c>
    </row>
    <row r="229" spans="1:17" ht="30" customHeight="1" x14ac:dyDescent="0.3">
      <c r="A229" s="17"/>
      <c r="B229" s="17"/>
      <c r="C229" s="17"/>
      <c r="D229" s="17"/>
      <c r="E229" s="18"/>
      <c r="F229" s="18"/>
      <c r="G229" s="18"/>
      <c r="H229" s="18"/>
      <c r="I229" s="18"/>
      <c r="J229" s="18"/>
      <c r="K229" s="18"/>
      <c r="L229" s="18"/>
      <c r="M229" s="17"/>
      <c r="Q229" s="1" t="s">
        <v>439</v>
      </c>
    </row>
    <row r="230" spans="1:17" ht="30" customHeight="1" x14ac:dyDescent="0.3">
      <c r="A230" s="17"/>
      <c r="B230" s="17"/>
      <c r="C230" s="17"/>
      <c r="D230" s="17"/>
      <c r="E230" s="18"/>
      <c r="F230" s="18"/>
      <c r="G230" s="18"/>
      <c r="H230" s="18"/>
      <c r="I230" s="18"/>
      <c r="J230" s="18"/>
      <c r="K230" s="18"/>
      <c r="L230" s="18"/>
      <c r="M230" s="17"/>
      <c r="Q230" s="1" t="s">
        <v>439</v>
      </c>
    </row>
    <row r="231" spans="1:17" ht="30" customHeight="1" x14ac:dyDescent="0.3">
      <c r="A231" s="17"/>
      <c r="B231" s="17"/>
      <c r="C231" s="17"/>
      <c r="D231" s="17"/>
      <c r="E231" s="18"/>
      <c r="F231" s="18"/>
      <c r="G231" s="18"/>
      <c r="H231" s="18"/>
      <c r="I231" s="18"/>
      <c r="J231" s="18"/>
      <c r="K231" s="18"/>
      <c r="L231" s="18"/>
      <c r="M231" s="17"/>
      <c r="Q231" s="1" t="s">
        <v>439</v>
      </c>
    </row>
    <row r="232" spans="1:17" ht="30" customHeight="1" x14ac:dyDescent="0.3">
      <c r="A232" s="17"/>
      <c r="B232" s="17"/>
      <c r="C232" s="17"/>
      <c r="D232" s="17"/>
      <c r="E232" s="18"/>
      <c r="F232" s="18"/>
      <c r="G232" s="18"/>
      <c r="H232" s="18"/>
      <c r="I232" s="18"/>
      <c r="J232" s="18"/>
      <c r="K232" s="18"/>
      <c r="L232" s="18"/>
      <c r="M232" s="17"/>
      <c r="Q232" s="1" t="s">
        <v>439</v>
      </c>
    </row>
    <row r="233" spans="1:17" ht="30" customHeight="1" x14ac:dyDescent="0.3">
      <c r="A233" s="17"/>
      <c r="B233" s="17"/>
      <c r="C233" s="17"/>
      <c r="D233" s="17"/>
      <c r="E233" s="18"/>
      <c r="F233" s="18"/>
      <c r="G233" s="18"/>
      <c r="H233" s="18"/>
      <c r="I233" s="18"/>
      <c r="J233" s="18"/>
      <c r="K233" s="18"/>
      <c r="L233" s="18"/>
      <c r="M233" s="17"/>
      <c r="Q233" s="1" t="s">
        <v>439</v>
      </c>
    </row>
    <row r="234" spans="1:17" ht="30" customHeight="1" x14ac:dyDescent="0.3">
      <c r="A234" s="17"/>
      <c r="B234" s="17"/>
      <c r="C234" s="17"/>
      <c r="D234" s="17"/>
      <c r="E234" s="18"/>
      <c r="F234" s="18"/>
      <c r="G234" s="18"/>
      <c r="H234" s="18"/>
      <c r="I234" s="18"/>
      <c r="J234" s="18"/>
      <c r="K234" s="18"/>
      <c r="L234" s="18"/>
      <c r="M234" s="17"/>
      <c r="Q234" s="1" t="s">
        <v>439</v>
      </c>
    </row>
    <row r="235" spans="1:17" ht="30" customHeight="1" x14ac:dyDescent="0.3">
      <c r="A235" s="17"/>
      <c r="B235" s="17"/>
      <c r="C235" s="17"/>
      <c r="D235" s="17"/>
      <c r="E235" s="18"/>
      <c r="F235" s="18"/>
      <c r="G235" s="18"/>
      <c r="H235" s="18"/>
      <c r="I235" s="18"/>
      <c r="J235" s="18"/>
      <c r="K235" s="18"/>
      <c r="L235" s="18"/>
      <c r="M235" s="17"/>
      <c r="Q235" s="1" t="s">
        <v>439</v>
      </c>
    </row>
    <row r="236" spans="1:17" ht="30" customHeight="1" x14ac:dyDescent="0.3">
      <c r="A236" s="17"/>
      <c r="B236" s="17"/>
      <c r="C236" s="17"/>
      <c r="D236" s="17"/>
      <c r="E236" s="18"/>
      <c r="F236" s="18"/>
      <c r="G236" s="18"/>
      <c r="H236" s="18"/>
      <c r="I236" s="18"/>
      <c r="J236" s="18"/>
      <c r="K236" s="18"/>
      <c r="L236" s="18"/>
      <c r="M236" s="17"/>
      <c r="Q236" s="1" t="s">
        <v>439</v>
      </c>
    </row>
    <row r="237" spans="1:17" ht="30" customHeight="1" x14ac:dyDescent="0.3">
      <c r="A237" s="17"/>
      <c r="B237" s="17"/>
      <c r="C237" s="17"/>
      <c r="D237" s="17"/>
      <c r="E237" s="18"/>
      <c r="F237" s="18"/>
      <c r="G237" s="18"/>
      <c r="H237" s="18"/>
      <c r="I237" s="18"/>
      <c r="J237" s="18"/>
      <c r="K237" s="18"/>
      <c r="L237" s="18"/>
      <c r="M237" s="17"/>
      <c r="Q237" s="1" t="s">
        <v>439</v>
      </c>
    </row>
    <row r="238" spans="1:17" ht="30" customHeight="1" x14ac:dyDescent="0.3">
      <c r="A238" s="17"/>
      <c r="B238" s="17"/>
      <c r="C238" s="17"/>
      <c r="D238" s="17"/>
      <c r="E238" s="18"/>
      <c r="F238" s="18"/>
      <c r="G238" s="18"/>
      <c r="H238" s="18"/>
      <c r="I238" s="18"/>
      <c r="J238" s="18"/>
      <c r="K238" s="18"/>
      <c r="L238" s="18"/>
      <c r="M238" s="17"/>
      <c r="Q238" s="1" t="s">
        <v>439</v>
      </c>
    </row>
    <row r="239" spans="1:17" ht="30" customHeight="1" x14ac:dyDescent="0.3">
      <c r="A239" s="17"/>
      <c r="B239" s="17"/>
      <c r="C239" s="17"/>
      <c r="D239" s="17"/>
      <c r="E239" s="18"/>
      <c r="F239" s="18"/>
      <c r="G239" s="18"/>
      <c r="H239" s="18"/>
      <c r="I239" s="18"/>
      <c r="J239" s="18"/>
      <c r="K239" s="18"/>
      <c r="L239" s="18"/>
      <c r="M239" s="17"/>
      <c r="Q239" s="1" t="s">
        <v>439</v>
      </c>
    </row>
    <row r="240" spans="1:17" ht="30" customHeight="1" x14ac:dyDescent="0.3">
      <c r="A240" s="17"/>
      <c r="B240" s="17"/>
      <c r="C240" s="17"/>
      <c r="D240" s="17"/>
      <c r="E240" s="18"/>
      <c r="F240" s="18"/>
      <c r="G240" s="18"/>
      <c r="H240" s="18"/>
      <c r="I240" s="18"/>
      <c r="J240" s="18"/>
      <c r="K240" s="18"/>
      <c r="L240" s="18"/>
      <c r="M240" s="17"/>
      <c r="Q240" s="1" t="s">
        <v>439</v>
      </c>
    </row>
    <row r="241" spans="1:17" ht="30" customHeight="1" x14ac:dyDescent="0.3">
      <c r="A241" s="17"/>
      <c r="B241" s="17"/>
      <c r="C241" s="17"/>
      <c r="D241" s="17"/>
      <c r="E241" s="18"/>
      <c r="F241" s="18"/>
      <c r="G241" s="18"/>
      <c r="H241" s="18"/>
      <c r="I241" s="18"/>
      <c r="J241" s="18"/>
      <c r="K241" s="18"/>
      <c r="L241" s="18"/>
      <c r="M241" s="17"/>
      <c r="Q241" s="1" t="s">
        <v>439</v>
      </c>
    </row>
    <row r="242" spans="1:17" ht="30" customHeight="1" x14ac:dyDescent="0.3">
      <c r="A242" s="17"/>
      <c r="B242" s="17"/>
      <c r="C242" s="17"/>
      <c r="D242" s="17"/>
      <c r="E242" s="18"/>
      <c r="F242" s="18"/>
      <c r="G242" s="18"/>
      <c r="H242" s="18"/>
      <c r="I242" s="18"/>
      <c r="J242" s="18"/>
      <c r="K242" s="18"/>
      <c r="L242" s="18"/>
      <c r="M242" s="17"/>
      <c r="Q242" s="1" t="s">
        <v>439</v>
      </c>
    </row>
    <row r="243" spans="1:17" ht="30" customHeight="1" x14ac:dyDescent="0.3">
      <c r="A243" s="16" t="s">
        <v>116</v>
      </c>
      <c r="B243" s="17"/>
      <c r="C243" s="17"/>
      <c r="D243" s="17"/>
      <c r="E243" s="18"/>
      <c r="F243" s="18">
        <f>SUMIF(Q221:Q242,"0108",F221:F242)</f>
        <v>0</v>
      </c>
      <c r="G243" s="18"/>
      <c r="H243" s="18">
        <f>SUMIF(Q221:Q242,"0108",H221:H242)</f>
        <v>0</v>
      </c>
      <c r="I243" s="18"/>
      <c r="J243" s="18">
        <f>SUMIF(Q221:Q242,"0108",J221:J242)</f>
        <v>0</v>
      </c>
      <c r="K243" s="18"/>
      <c r="L243" s="18">
        <f>SUMIF(Q221:Q242,"0108",L221:L242)</f>
        <v>0</v>
      </c>
      <c r="M243" s="17"/>
      <c r="N243" t="s">
        <v>117</v>
      </c>
    </row>
  </sheetData>
  <mergeCells count="44">
    <mergeCell ref="P2:P3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  <mergeCell ref="AB2:AB3"/>
    <mergeCell ref="Q2:Q3"/>
    <mergeCell ref="R2:R3"/>
    <mergeCell ref="S2:S3"/>
    <mergeCell ref="T2:T3"/>
    <mergeCell ref="U2:U3"/>
    <mergeCell ref="V2:V3"/>
    <mergeCell ref="W2:W3"/>
    <mergeCell ref="X2:X3"/>
    <mergeCell ref="Y2:Y3"/>
    <mergeCell ref="Z2:Z3"/>
    <mergeCell ref="AA2:AA3"/>
    <mergeCell ref="AN2:AN3"/>
    <mergeCell ref="AC2:AC3"/>
    <mergeCell ref="AD2:AD3"/>
    <mergeCell ref="AE2:AE3"/>
    <mergeCell ref="AF2:AF3"/>
    <mergeCell ref="AG2:AG3"/>
    <mergeCell ref="AH2:AH3"/>
    <mergeCell ref="AI2:AI3"/>
    <mergeCell ref="AJ2:AJ3"/>
    <mergeCell ref="AK2:AK3"/>
    <mergeCell ref="AL2:AL3"/>
    <mergeCell ref="AM2:AM3"/>
    <mergeCell ref="AU2:AU3"/>
    <mergeCell ref="AV2:AV3"/>
    <mergeCell ref="AO2:AO3"/>
    <mergeCell ref="AP2:AP3"/>
    <mergeCell ref="AQ2:AQ3"/>
    <mergeCell ref="AR2:AR3"/>
    <mergeCell ref="AS2:AS3"/>
    <mergeCell ref="AT2:AT3"/>
  </mergeCells>
  <phoneticPr fontId="3" type="noConversion"/>
  <pageMargins left="0.78740157480314954" right="0" top="0.39370078740157477" bottom="0.39370078740157477" header="0" footer="0"/>
  <pageSetup paperSize="9" scale="64" fitToHeight="0" orientation="landscape" r:id="rId1"/>
  <rowBreaks count="8" manualBreakCount="8">
    <brk id="27" max="16383" man="1"/>
    <brk id="51" max="16383" man="1"/>
    <brk id="99" max="16383" man="1"/>
    <brk id="147" max="16383" man="1"/>
    <brk id="171" max="16383" man="1"/>
    <brk id="195" max="16383" man="1"/>
    <brk id="219" max="16383" man="1"/>
    <brk id="243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M43"/>
  <sheetViews>
    <sheetView workbookViewId="0"/>
  </sheetViews>
  <sheetFormatPr defaultRowHeight="16.5" x14ac:dyDescent="0.3"/>
  <sheetData>
    <row r="1" spans="1:7" x14ac:dyDescent="0.3">
      <c r="A1" t="s">
        <v>534</v>
      </c>
    </row>
    <row r="2" spans="1:7" x14ac:dyDescent="0.3">
      <c r="A2" s="1" t="s">
        <v>535</v>
      </c>
      <c r="B2" t="s">
        <v>536</v>
      </c>
      <c r="C2" s="1" t="s">
        <v>537</v>
      </c>
    </row>
    <row r="3" spans="1:7" x14ac:dyDescent="0.3">
      <c r="A3" s="1" t="s">
        <v>538</v>
      </c>
      <c r="B3" t="s">
        <v>539</v>
      </c>
    </row>
    <row r="4" spans="1:7" x14ac:dyDescent="0.3">
      <c r="A4" s="1" t="s">
        <v>540</v>
      </c>
      <c r="B4">
        <v>5</v>
      </c>
    </row>
    <row r="5" spans="1:7" x14ac:dyDescent="0.3">
      <c r="A5" s="1" t="s">
        <v>541</v>
      </c>
      <c r="B5">
        <v>5</v>
      </c>
    </row>
    <row r="6" spans="1:7" x14ac:dyDescent="0.3">
      <c r="A6" s="1" t="s">
        <v>542</v>
      </c>
      <c r="B6" t="s">
        <v>543</v>
      </c>
    </row>
    <row r="7" spans="1:7" x14ac:dyDescent="0.3">
      <c r="A7" s="1" t="s">
        <v>544</v>
      </c>
      <c r="B7" t="s">
        <v>536</v>
      </c>
      <c r="C7">
        <v>1</v>
      </c>
    </row>
    <row r="8" spans="1:7" x14ac:dyDescent="0.3">
      <c r="A8" s="1" t="s">
        <v>545</v>
      </c>
      <c r="B8" t="s">
        <v>536</v>
      </c>
      <c r="C8">
        <v>2</v>
      </c>
    </row>
    <row r="9" spans="1:7" x14ac:dyDescent="0.3">
      <c r="A9" s="1" t="s">
        <v>546</v>
      </c>
      <c r="B9" t="s">
        <v>547</v>
      </c>
      <c r="C9" t="s">
        <v>548</v>
      </c>
      <c r="D9" t="s">
        <v>549</v>
      </c>
      <c r="E9" t="s">
        <v>550</v>
      </c>
      <c r="F9" t="s">
        <v>551</v>
      </c>
      <c r="G9" t="s">
        <v>552</v>
      </c>
    </row>
    <row r="10" spans="1:7" x14ac:dyDescent="0.3">
      <c r="A10" s="1" t="s">
        <v>553</v>
      </c>
      <c r="B10">
        <v>1466</v>
      </c>
      <c r="C10">
        <v>0</v>
      </c>
      <c r="D10">
        <v>0</v>
      </c>
    </row>
    <row r="11" spans="1:7" x14ac:dyDescent="0.3">
      <c r="A11" s="1" t="s">
        <v>554</v>
      </c>
      <c r="B11" t="s">
        <v>555</v>
      </c>
      <c r="C11">
        <v>4</v>
      </c>
    </row>
    <row r="12" spans="1:7" x14ac:dyDescent="0.3">
      <c r="A12" s="1" t="s">
        <v>556</v>
      </c>
      <c r="B12" t="s">
        <v>555</v>
      </c>
      <c r="C12">
        <v>4</v>
      </c>
    </row>
    <row r="13" spans="1:7" x14ac:dyDescent="0.3">
      <c r="A13" s="1" t="s">
        <v>557</v>
      </c>
      <c r="B13" t="s">
        <v>555</v>
      </c>
      <c r="C13">
        <v>3</v>
      </c>
    </row>
    <row r="14" spans="1:7" x14ac:dyDescent="0.3">
      <c r="A14" s="1" t="s">
        <v>558</v>
      </c>
      <c r="B14" t="s">
        <v>555</v>
      </c>
      <c r="C14">
        <v>5</v>
      </c>
    </row>
    <row r="15" spans="1:7" x14ac:dyDescent="0.3">
      <c r="A15" s="1" t="s">
        <v>559</v>
      </c>
      <c r="B15" t="s">
        <v>560</v>
      </c>
      <c r="C15" t="s">
        <v>561</v>
      </c>
      <c r="D15" t="s">
        <v>561</v>
      </c>
      <c r="E15" t="s">
        <v>561</v>
      </c>
      <c r="F15">
        <v>1</v>
      </c>
    </row>
    <row r="16" spans="1:7" x14ac:dyDescent="0.3">
      <c r="A16" s="1" t="s">
        <v>562</v>
      </c>
      <c r="B16">
        <v>1.1100000000000001</v>
      </c>
      <c r="C16">
        <v>1.1200000000000001</v>
      </c>
    </row>
    <row r="17" spans="1:13" x14ac:dyDescent="0.3">
      <c r="A17" s="1" t="s">
        <v>563</v>
      </c>
      <c r="B17">
        <v>1</v>
      </c>
      <c r="C17">
        <v>1.5</v>
      </c>
      <c r="D17">
        <v>1.1599999999999999</v>
      </c>
      <c r="E17">
        <v>1.6</v>
      </c>
      <c r="F17">
        <v>1.6</v>
      </c>
      <c r="G17">
        <v>1.6</v>
      </c>
      <c r="H17">
        <v>1.94</v>
      </c>
      <c r="I17">
        <v>1.94</v>
      </c>
      <c r="J17">
        <v>1.94</v>
      </c>
      <c r="K17">
        <v>1</v>
      </c>
      <c r="L17">
        <v>1</v>
      </c>
      <c r="M17">
        <v>1</v>
      </c>
    </row>
    <row r="18" spans="1:13" x14ac:dyDescent="0.3">
      <c r="A18" s="1" t="s">
        <v>564</v>
      </c>
      <c r="B18">
        <v>1.25</v>
      </c>
      <c r="C18">
        <v>1.071</v>
      </c>
    </row>
    <row r="19" spans="1:13" x14ac:dyDescent="0.3">
      <c r="A19" s="1" t="s">
        <v>565</v>
      </c>
    </row>
    <row r="20" spans="1:13" x14ac:dyDescent="0.3">
      <c r="A20" s="1" t="s">
        <v>566</v>
      </c>
      <c r="B20" s="1" t="s">
        <v>536</v>
      </c>
      <c r="C20">
        <v>1</v>
      </c>
    </row>
    <row r="21" spans="1:13" x14ac:dyDescent="0.3">
      <c r="A21" t="s">
        <v>568</v>
      </c>
      <c r="B21" t="s">
        <v>569</v>
      </c>
      <c r="C21" t="s">
        <v>570</v>
      </c>
    </row>
    <row r="22" spans="1:13" x14ac:dyDescent="0.3">
      <c r="A22">
        <v>1</v>
      </c>
      <c r="B22" s="1" t="s">
        <v>518</v>
      </c>
      <c r="C22" s="1" t="s">
        <v>517</v>
      </c>
    </row>
    <row r="23" spans="1:13" x14ac:dyDescent="0.3">
      <c r="A23">
        <v>2</v>
      </c>
      <c r="B23" s="1" t="s">
        <v>571</v>
      </c>
      <c r="C23" s="1" t="s">
        <v>572</v>
      </c>
    </row>
    <row r="24" spans="1:13" x14ac:dyDescent="0.3">
      <c r="A24">
        <v>3</v>
      </c>
      <c r="B24" s="1" t="s">
        <v>573</v>
      </c>
      <c r="C24" s="1" t="s">
        <v>574</v>
      </c>
    </row>
    <row r="25" spans="1:13" x14ac:dyDescent="0.3">
      <c r="A25">
        <v>4</v>
      </c>
      <c r="B25" s="1" t="s">
        <v>575</v>
      </c>
      <c r="C25" s="1" t="s">
        <v>576</v>
      </c>
    </row>
    <row r="26" spans="1:13" x14ac:dyDescent="0.3">
      <c r="A26">
        <v>5</v>
      </c>
      <c r="B26" s="1" t="s">
        <v>520</v>
      </c>
      <c r="C26" s="1" t="s">
        <v>519</v>
      </c>
    </row>
    <row r="27" spans="1:13" x14ac:dyDescent="0.3">
      <c r="A27">
        <v>6</v>
      </c>
      <c r="B27" s="1" t="s">
        <v>527</v>
      </c>
      <c r="C27" s="1" t="s">
        <v>526</v>
      </c>
    </row>
    <row r="28" spans="1:13" x14ac:dyDescent="0.3">
      <c r="A28">
        <v>7</v>
      </c>
      <c r="B28" s="1" t="s">
        <v>529</v>
      </c>
      <c r="C28" s="1" t="s">
        <v>528</v>
      </c>
    </row>
    <row r="29" spans="1:13" x14ac:dyDescent="0.3">
      <c r="A29">
        <v>8</v>
      </c>
      <c r="B29" s="1" t="s">
        <v>577</v>
      </c>
      <c r="C29" s="1" t="s">
        <v>52</v>
      </c>
    </row>
    <row r="30" spans="1:13" x14ac:dyDescent="0.3">
      <c r="A30">
        <v>9</v>
      </c>
      <c r="B30" s="1" t="s">
        <v>577</v>
      </c>
      <c r="C30" s="1" t="s">
        <v>52</v>
      </c>
    </row>
    <row r="43" spans="1:2" x14ac:dyDescent="0.3">
      <c r="A43" t="s">
        <v>567</v>
      </c>
      <c r="B43">
        <v>1234</v>
      </c>
    </row>
  </sheetData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5</vt:i4>
      </vt:variant>
    </vt:vector>
  </HeadingPairs>
  <TitlesOfParts>
    <vt:vector size="9" baseType="lpstr">
      <vt:lpstr>원가계산서</vt:lpstr>
      <vt:lpstr>공종별집계표</vt:lpstr>
      <vt:lpstr>공종별내역서</vt:lpstr>
      <vt:lpstr> 공사설정 </vt:lpstr>
      <vt:lpstr>공종별내역서!Print_Area</vt:lpstr>
      <vt:lpstr>공종별집계표!Print_Area</vt:lpstr>
      <vt:lpstr>공종별내역서!Print_Titles</vt:lpstr>
      <vt:lpstr>공종별집계표!Print_Titles</vt:lpstr>
      <vt:lpstr>원가계산서!Print_Titles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</dc:creator>
  <cp:lastModifiedBy>KIOM_USER</cp:lastModifiedBy>
  <dcterms:created xsi:type="dcterms:W3CDTF">2026-02-09T08:50:48Z</dcterms:created>
  <dcterms:modified xsi:type="dcterms:W3CDTF">2026-02-23T01:58:14Z</dcterms:modified>
</cp:coreProperties>
</file>